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chindler.PVL\Desktop\VZ 2020\PK Roztoky - oprava povrchových ochran a těsnění hradících trámů 12 m_služby\"/>
    </mc:Choice>
  </mc:AlternateContent>
  <bookViews>
    <workbookView xWindow="0" yWindow="0" windowWidth="28800" windowHeight="14235"/>
  </bookViews>
  <sheets>
    <sheet name="Rekapitulace stavby" sheetId="1" r:id="rId1"/>
    <sheet name="01 - Oprava provizorního ..." sheetId="2" r:id="rId2"/>
    <sheet name="02 - VON" sheetId="3" r:id="rId3"/>
  </sheets>
  <definedNames>
    <definedName name="_xlnm._FilterDatabase" localSheetId="1" hidden="1">'01 - Oprava provizorního ...'!$C$118:$K$157</definedName>
    <definedName name="_xlnm._FilterDatabase" localSheetId="2" hidden="1">'02 - VON'!$C$117:$K$123</definedName>
    <definedName name="_xlnm.Print_Titles" localSheetId="1">'01 - Oprava provizorního ...'!$118:$118</definedName>
    <definedName name="_xlnm.Print_Titles" localSheetId="2">'02 - VON'!$117:$117</definedName>
    <definedName name="_xlnm.Print_Titles" localSheetId="0">'Rekapitulace stavby'!$92:$92</definedName>
    <definedName name="_xlnm.Print_Area" localSheetId="1">'01 - Oprava provizorního ...'!$C$106:$K$157</definedName>
    <definedName name="_xlnm.Print_Area" localSheetId="2">'02 - VON'!$C$105:$K$123</definedName>
    <definedName name="_xlnm.Print_Area" localSheetId="0">'Rekapitulace stavby'!$D$4:$AO$76,'Rekapitulace stavby'!$C$82:$AQ$97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21" i="3"/>
  <c r="BH121" i="3"/>
  <c r="BG121" i="3"/>
  <c r="BF121" i="3"/>
  <c r="T121" i="3"/>
  <c r="T120" i="3"/>
  <c r="T119" i="3"/>
  <c r="T118" i="3" s="1"/>
  <c r="R121" i="3"/>
  <c r="R120" i="3"/>
  <c r="R119" i="3"/>
  <c r="R118" i="3" s="1"/>
  <c r="P121" i="3"/>
  <c r="P120" i="3"/>
  <c r="P119" i="3"/>
  <c r="P118" i="3" s="1"/>
  <c r="AU96" i="1" s="1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/>
  <c r="J17" i="3"/>
  <c r="J12" i="3"/>
  <c r="J112" i="3" s="1"/>
  <c r="E7" i="3"/>
  <c r="E85" i="3"/>
  <c r="J37" i="2"/>
  <c r="J36" i="2"/>
  <c r="AY95" i="1"/>
  <c r="J35" i="2"/>
  <c r="AX95" i="1" s="1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J116" i="2"/>
  <c r="J115" i="2"/>
  <c r="F115" i="2"/>
  <c r="F113" i="2"/>
  <c r="E111" i="2"/>
  <c r="J92" i="2"/>
  <c r="J91" i="2"/>
  <c r="F91" i="2"/>
  <c r="F89" i="2"/>
  <c r="E87" i="2"/>
  <c r="J18" i="2"/>
  <c r="E18" i="2"/>
  <c r="F92" i="2"/>
  <c r="J17" i="2"/>
  <c r="J12" i="2"/>
  <c r="J89" i="2" s="1"/>
  <c r="E7" i="2"/>
  <c r="E109" i="2"/>
  <c r="L90" i="1"/>
  <c r="AM90" i="1"/>
  <c r="AM89" i="1"/>
  <c r="L89" i="1"/>
  <c r="AM87" i="1"/>
  <c r="L87" i="1"/>
  <c r="L85" i="1"/>
  <c r="L84" i="1"/>
  <c r="BK121" i="3"/>
  <c r="J133" i="2"/>
  <c r="J129" i="2"/>
  <c r="BK121" i="2"/>
  <c r="F35" i="3"/>
  <c r="J156" i="2"/>
  <c r="BK150" i="2"/>
  <c r="BK144" i="2"/>
  <c r="J140" i="2"/>
  <c r="J136" i="2"/>
  <c r="BK133" i="2"/>
  <c r="BK129" i="2"/>
  <c r="J125" i="2"/>
  <c r="J121" i="3"/>
  <c r="BK156" i="2"/>
  <c r="J153" i="2"/>
  <c r="J150" i="2"/>
  <c r="J147" i="2"/>
  <c r="J144" i="2"/>
  <c r="BK140" i="2"/>
  <c r="BK136" i="2"/>
  <c r="BK125" i="2"/>
  <c r="J121" i="2"/>
  <c r="AS94" i="1"/>
  <c r="BK153" i="2"/>
  <c r="BK147" i="2"/>
  <c r="F36" i="3"/>
  <c r="BC96" i="1"/>
  <c r="J34" i="3"/>
  <c r="AW96" i="1"/>
  <c r="F37" i="3"/>
  <c r="BD96" i="1"/>
  <c r="R143" i="2" l="1"/>
  <c r="BK124" i="2"/>
  <c r="J124" i="2"/>
  <c r="J98" i="2"/>
  <c r="P124" i="2"/>
  <c r="P120" i="2" s="1"/>
  <c r="P119" i="2" s="1"/>
  <c r="AU95" i="1" s="1"/>
  <c r="AU94" i="1" s="1"/>
  <c r="R124" i="2"/>
  <c r="R120" i="2"/>
  <c r="R119" i="2"/>
  <c r="T124" i="2"/>
  <c r="T120" i="2" s="1"/>
  <c r="T119" i="2" s="1"/>
  <c r="BK143" i="2"/>
  <c r="J143" i="2"/>
  <c r="J99" i="2" s="1"/>
  <c r="P143" i="2"/>
  <c r="T143" i="2"/>
  <c r="E85" i="2"/>
  <c r="F116" i="2"/>
  <c r="BE121" i="2"/>
  <c r="BE125" i="2"/>
  <c r="BE140" i="2"/>
  <c r="BE150" i="2"/>
  <c r="J113" i="2"/>
  <c r="BE129" i="2"/>
  <c r="F92" i="3"/>
  <c r="E108" i="3"/>
  <c r="BE153" i="2"/>
  <c r="BE156" i="2"/>
  <c r="BE133" i="2"/>
  <c r="BE136" i="2"/>
  <c r="BE144" i="2"/>
  <c r="BE147" i="2"/>
  <c r="BK120" i="2"/>
  <c r="J120" i="2" s="1"/>
  <c r="J97" i="2" s="1"/>
  <c r="J89" i="3"/>
  <c r="BE121" i="3"/>
  <c r="J33" i="3" s="1"/>
  <c r="AV96" i="1" s="1"/>
  <c r="AT96" i="1" s="1"/>
  <c r="BB96" i="1"/>
  <c r="BK120" i="3"/>
  <c r="J120" i="3" s="1"/>
  <c r="J98" i="3" s="1"/>
  <c r="J34" i="2"/>
  <c r="AW95" i="1"/>
  <c r="F34" i="2"/>
  <c r="BA95" i="1" s="1"/>
  <c r="F35" i="2"/>
  <c r="BB95" i="1" s="1"/>
  <c r="F36" i="2"/>
  <c r="BC95" i="1" s="1"/>
  <c r="BC94" i="1" s="1"/>
  <c r="W32" i="1" s="1"/>
  <c r="F37" i="2"/>
  <c r="BD95" i="1" s="1"/>
  <c r="BD94" i="1" s="1"/>
  <c r="W33" i="1" s="1"/>
  <c r="F34" i="3"/>
  <c r="BA96" i="1" s="1"/>
  <c r="BK119" i="2" l="1"/>
  <c r="J119" i="2" s="1"/>
  <c r="J96" i="2" s="1"/>
  <c r="BK119" i="3"/>
  <c r="J119" i="3" s="1"/>
  <c r="J97" i="3" s="1"/>
  <c r="AY94" i="1"/>
  <c r="F33" i="3"/>
  <c r="AZ96" i="1" s="1"/>
  <c r="BA94" i="1"/>
  <c r="AW94" i="1"/>
  <c r="AK30" i="1"/>
  <c r="J33" i="2"/>
  <c r="AV95" i="1" s="1"/>
  <c r="AT95" i="1" s="1"/>
  <c r="BB94" i="1"/>
  <c r="W31" i="1" s="1"/>
  <c r="F33" i="2"/>
  <c r="AZ95" i="1"/>
  <c r="BK118" i="3" l="1"/>
  <c r="J118" i="3" s="1"/>
  <c r="J96" i="3" s="1"/>
  <c r="AZ94" i="1"/>
  <c r="W29" i="1" s="1"/>
  <c r="AX94" i="1"/>
  <c r="J30" i="2"/>
  <c r="AG95" i="1"/>
  <c r="AN95" i="1"/>
  <c r="W30" i="1"/>
  <c r="J39" i="2" l="1"/>
  <c r="AV94" i="1"/>
  <c r="AK29" i="1"/>
  <c r="J30" i="3"/>
  <c r="AG96" i="1" s="1"/>
  <c r="AN96" i="1" s="1"/>
  <c r="J39" i="3" l="1"/>
  <c r="AT94" i="1"/>
  <c r="AG94" i="1"/>
  <c r="AN94" i="1"/>
  <c r="AK26" i="1" l="1"/>
  <c r="AK35" i="1" s="1"/>
</calcChain>
</file>

<file path=xl/sharedStrings.xml><?xml version="1.0" encoding="utf-8"?>
<sst xmlns="http://schemas.openxmlformats.org/spreadsheetml/2006/main" count="688" uniqueCount="211">
  <si>
    <t>Export Komplet</t>
  </si>
  <si>
    <t/>
  </si>
  <si>
    <t>2.0</t>
  </si>
  <si>
    <t>ZAMOK</t>
  </si>
  <si>
    <t>False</t>
  </si>
  <si>
    <t>{2f513d9a-c664-44b1-a5e5-5d44e8256a76}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</si>
  <si>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</si>
  <si>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</si>
  <si>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</si>
  <si>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</si>
  <si>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</si>
  <si>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</si>
  <si>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</si>
  <si>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</si>
  <si>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</si>
  <si>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</si>
  <si>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</si>
  <si>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PK Roztoky - oprava povrchových ochran a těsnění hradících trámů 12 m</t>
  </si>
  <si>
    <t>KSO:</t>
  </si>
  <si>
    <t>832 59</t>
  </si>
  <si>
    <t>CC-CZ:</t>
  </si>
  <si>
    <t>Místo:</t>
  </si>
  <si>
    <t xml:space="preserve"> </t>
  </si>
  <si>
    <t>Datum:</t>
  </si>
  <si>
    <t>18.3.2020</t>
  </si>
  <si>
    <t>Zadavatel:</t>
  </si>
  <si>
    <t>IČ:</t>
  </si>
  <si>
    <t>70889953</t>
  </si>
  <si>
    <t>Povodí Vltavy státní podnik</t>
  </si>
  <si>
    <t>DIČ:</t>
  </si>
  <si>
    <t>Uchazeč:</t>
  </si>
  <si>
    <t>Vyplň údaj</t>
  </si>
  <si>
    <t>Projektant:</t>
  </si>
  <si>
    <t>06293816</t>
  </si>
  <si>
    <t>Petr Klimeš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</si>
  <si>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</si>
  <si>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</si>
  <si>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</si>
  <si>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</si>
  <si>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</si>
  <si>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</si>
  <si>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</si>
  <si>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</si>
  <si>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</si>
  <si>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</si>
  <si>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</si>
  <si>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</si>
  <si>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</si>
  <si>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</si>
  <si>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</si>
  <si>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</si>
  <si>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</si>
  <si>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</si>
  <si>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</si>
  <si>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</si>
  <si>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</si>
  <si>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</si>
  <si>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</si>
  <si>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</si>
  <si>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</si>
  <si>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</si>
  <si>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</si>
  <si>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</si>
  <si>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</si>
  <si>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</si>
  <si>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</si>
  <si>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</si>
  <si>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</si>
  <si>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</si>
  <si>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</si>
  <si>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</si>
  <si>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</si>
  <si>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</si>
  <si>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</si>
  <si>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</si>
  <si>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</si>
  <si>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</si>
  <si>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</si>
  <si>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</si>
  <si>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</si>
  <si>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</si>
  <si>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</si>
  <si>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</si>
  <si>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</si>
  <si>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provizorního hrazení PK</t>
  </si>
  <si>
    <t>PRO</t>
  </si>
  <si>
    <t>1</t>
  </si>
  <si>
    <t>{b33af8d8-69f7-4bd2-977d-ddcc356457eb}</t>
  </si>
  <si>
    <t>832 51</t>
  </si>
  <si>
    <t>2</t>
  </si>
  <si>
    <t>02</t>
  </si>
  <si>
    <t>VON</t>
  </si>
  <si>
    <t>{77a83abb-b362-4534-8237-8e46e68919ae}</t>
  </si>
  <si>
    <t>KRYCÍ LIST SOUPISU PRACÍ</t>
  </si>
  <si>
    <t>Objekt:</t>
  </si>
  <si>
    <t>01 - Oprava provizorního hrazení PK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</si>
  <si>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</si>
  <si>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</si>
  <si>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</si>
  <si>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</si>
  <si>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</si>
  <si>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</si>
  <si>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767 - Konstrukce zámečnické</t>
  </si>
  <si>
    <t>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</si>
  <si>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</si>
  <si>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</si>
  <si>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</si>
  <si>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</si>
  <si>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</si>
  <si>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</si>
  <si>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</si>
  <si>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</si>
  <si>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</si>
  <si>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</si>
  <si>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</si>
  <si>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</si>
  <si>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</si>
  <si>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</si>
  <si>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</si>
  <si>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</si>
  <si>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K</t>
  </si>
  <si>
    <t>10000001R</t>
  </si>
  <si>
    <t>Transport hradidel do a z dílen zhotovitele, včetně naložení, složení, dopravy a veškeré manipulace</t>
  </si>
  <si>
    <t>kpl</t>
  </si>
  <si>
    <t>897468558</t>
  </si>
  <si>
    <t>PP</t>
  </si>
  <si>
    <t>Transport hradidel do a z dílen zhotovitele, včetně naložení, složení dopravy a veškeré manipulace</t>
  </si>
  <si>
    <t>P</t>
  </si>
  <si>
    <t xml:space="preserve">Poznámka k položce:_x000D_
Viz B. Sozhrnná technická zpráva, kap. 2.5._x000D_
- včetně naložení a složení hradidel na hranici na horním platu nad VD Štěchovice  _x000D_
- včetně dopravy tam a zpět do dílen zhotovitele_x000D_
- včetně pronájmu jeřábu typu AC 80 a podobné pro manipulace s hradidly_x000D_
- včetně veškeré manipulace_x000D_
_x000D_
</t>
  </si>
  <si>
    <t>767</t>
  </si>
  <si>
    <t>Konstrukce zámečnické</t>
  </si>
  <si>
    <t>002_R</t>
  </si>
  <si>
    <t>Demontáž a montáž konstrukce těsnění vrchního a spodního</t>
  </si>
  <si>
    <t>m</t>
  </si>
  <si>
    <t>1513248562</t>
  </si>
  <si>
    <t xml:space="preserve">Výroba, dodávka a montáž konstrukce těsnění vrchního a spodního
</t>
  </si>
  <si>
    <t>Poznámka k položce:_x000D_
Viz B. technická zpráva, kap. 2.5._x000D_
- včetně nákladů na seřízení těsnění_x000D_
- včetně nákladů na manipulaci s ocel. prvky pro potřeby nátěrů_x000D_
- cnea obsahuje náklady na instalaci pryžových prvků a jejich případnou rozměrovou úpravu</t>
  </si>
  <si>
    <t>VV</t>
  </si>
  <si>
    <t>26*11</t>
  </si>
  <si>
    <t>3</t>
  </si>
  <si>
    <t>M</t>
  </si>
  <si>
    <t>001_M</t>
  </si>
  <si>
    <t>Pryžové těsnění profil "U" typ 26x70/45 mm, SBR, 65°Sh</t>
  </si>
  <si>
    <t>1485986265</t>
  </si>
  <si>
    <t>Pryžové těsnění profil nota A typ 130 x 65 mm, SBR 60°ShA</t>
  </si>
  <si>
    <t xml:space="preserve">Poznámka k položce:_x000D_
- pryž. těsnění dnové a korunní – rozměry ověřit při demontáži !_x000D_
Viz B. zpráva, kap. 2.5.2._x000D_
</t>
  </si>
  <si>
    <t>11*26</t>
  </si>
  <si>
    <t>4</t>
  </si>
  <si>
    <t>31148132_R</t>
  </si>
  <si>
    <t>šroub  mosazný se zápustnou hlavou</t>
  </si>
  <si>
    <t>100 kus</t>
  </si>
  <si>
    <t>2095906023</t>
  </si>
  <si>
    <t>Poznámka k položce:_x000D_
spojovací materiál pro přítlačnou lištu těsnění, viz výkres D.1.</t>
  </si>
  <si>
    <t>5</t>
  </si>
  <si>
    <t>005_R</t>
  </si>
  <si>
    <t>Výroba, dodávka a montáž nerezových prvků, včetně materiálu 1.4301</t>
  </si>
  <si>
    <t>kg</t>
  </si>
  <si>
    <t>-1722629064</t>
  </si>
  <si>
    <t>Výroba, dodávka a montáž nerezových prvků, včetně materiálu nerez 1.4301</t>
  </si>
  <si>
    <t>Poznámka k položce:_x000D_
Viz B. technická zpráva, _x000D_
materiál nerez dle ČSN 10088-1 1.4301 ( X5CrNi 18-10 )_x000D_
- přítlačné lišty těsnění (výkres D.1.).</t>
  </si>
  <si>
    <t>11 "m"*26 "ks"*2,36 "přítlačná lišta, výkres D.1."</t>
  </si>
  <si>
    <t>6</t>
  </si>
  <si>
    <t>004_R</t>
  </si>
  <si>
    <t>Nerez - spojovací materiál A2-70</t>
  </si>
  <si>
    <t>225684060</t>
  </si>
  <si>
    <t>Nerez - spojovací materiál, materiál A2-70</t>
  </si>
  <si>
    <t>Poznámka k položce:_x000D_
Viz B. zpráva, kap.2.5.2._x000D_
- zahrnuje nerez spojovací materiál, cca 26 ks šroubovací zátky_x000D_
- včetně odstranění původníí zátky_x000D_
- včetně montáže, dodávky</t>
  </si>
  <si>
    <t>789</t>
  </si>
  <si>
    <t>Povrchové úpravy ocelových konstrukcí a technologických zařízení</t>
  </si>
  <si>
    <t>7</t>
  </si>
  <si>
    <t>006_R</t>
  </si>
  <si>
    <t>Metalizace ocelových konstrukcí</t>
  </si>
  <si>
    <t>m2</t>
  </si>
  <si>
    <t>16</t>
  </si>
  <si>
    <t>1849511904</t>
  </si>
  <si>
    <t>Poznámka k položce:_x000D_
Viz B. zpráva, kap. 2.5.2._x000D_
metalizace tl. 120 um (žárové stříkání slitinou ZnAl15).</t>
  </si>
  <si>
    <t>8</t>
  </si>
  <si>
    <t>007_R</t>
  </si>
  <si>
    <t>Ošetření dutin konzervačním a vytěsňovacím olejem</t>
  </si>
  <si>
    <t>-1315253223</t>
  </si>
  <si>
    <t>Poznámka k položce:_x000D_
Viz B. zpráva, kap. 2.5.2._x000D_
ošetření dutin hradidel._x000D_
- cena včetně materiálu a práce.</t>
  </si>
  <si>
    <t>9</t>
  </si>
  <si>
    <t>789221512</t>
  </si>
  <si>
    <t>Otryskání abrazivem ze strusky ocelových kcí třídy I stupeň zarezavění A stupeň přípravy Sa 2 1/2</t>
  </si>
  <si>
    <t>1171186117</t>
  </si>
  <si>
    <t>Otryskání povrchů ocelových konstrukcí suché abrazivní tryskání abrazivem ze strusky třídy I stupeň zrezivění A, stupeň přípravy Sa 2½</t>
  </si>
  <si>
    <t>Poznámka k položce:_x000D_
Práce v dílnách zhotovitele, viz výkres D.1.</t>
  </si>
  <si>
    <t>10</t>
  </si>
  <si>
    <t>78933422_R</t>
  </si>
  <si>
    <t>Zhotovení nátěru ocelových konstrukcí dvousložkového</t>
  </si>
  <si>
    <t>-1034945231</t>
  </si>
  <si>
    <t xml:space="preserve">Zhotovení nátěru ocelových konstrukcí dvousložkového epoxidového. Cena obsahuje náklady na práci a veškerý materiál včetně spotřeby nátěrových hmot.
</t>
  </si>
  <si>
    <t>Poznámka k položce:_x000D_
Specifikace nátěru viz B. zpráva, kap.TZ, kap.2.5.2._x000D_
Práce v dílnách zhotovitele, viz výkres D.1._x000D_
Nátěr dvousložkovou epoxidovou barvou, položka obsahuje náklady na zhotovení nátěru, včetně spotřeby nátěrových hmot._x000D_
Nátěr veškerých ocelových ploch vrat včetně nově dodaných prvků._x000D_
kategorie „klasifikace vnějšího prostředí“ (dle ČSN ISO 12 944-2) -  C5-I, –velmi vysoká (průmyslová)._x000D_
„stupeň korozní agresivity“ vody (ČSN ISO 12 944-2) – Im1 – ponor do sladké vody._x000D_
doporučené skladby systému a minimální tloušťky jednotlivých vrstev PKO (dle ČSN ISO 12 944-5) s požadovanou životností dle ČSN ISO 12 944-1 kategorie H – vysoká (více než 15 let)._x000D_
Cena obsahuje i náklady na přesun hmot v rámci stavby.</t>
  </si>
  <si>
    <t>11</t>
  </si>
  <si>
    <t>99878910_R</t>
  </si>
  <si>
    <t>Přesun hmot PSV</t>
  </si>
  <si>
    <t>t</t>
  </si>
  <si>
    <t>-20825949</t>
  </si>
  <si>
    <t>02 - VON</t>
  </si>
  <si>
    <t>VRN - Vedlejší rozpočtové náklady</t>
  </si>
  <si>
    <t xml:space="preserve">    VRN4 - Inženýrská činnost</t>
  </si>
  <si>
    <t>VRN</t>
  </si>
  <si>
    <t>Vedlejší rozpočtové náklady</t>
  </si>
  <si>
    <t>VRN4</t>
  </si>
  <si>
    <t>Inženýrská činnost</t>
  </si>
  <si>
    <t>043002000</t>
  </si>
  <si>
    <t>Zkoušky a ostatní měření</t>
  </si>
  <si>
    <t>1024</t>
  </si>
  <si>
    <t>930662437</t>
  </si>
  <si>
    <t xml:space="preserve">Měření tloušťky nátěrů
</t>
  </si>
  <si>
    <t xml:space="preserve">Poznámka k položce:_x000D_
rozsah viz B. zpráva  kap.2.5.2.2._x000D_
- měřeníi, vyhodnocení a záznam zkoušek_x000D_
- cena obsahuje veškeré náklady na provedení uvedených zkoušek a jejich vyhodnocení_x000D_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</si>
</sst>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0" t="s">
        <v>14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0"/>
      <c r="AQ5" s="20"/>
      <c r="AR5" s="18"/>
      <c r="BE5" s="247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52" t="s">
        <v>17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0"/>
      <c r="AQ6" s="20"/>
      <c r="AR6" s="18"/>
      <c r="BE6" s="248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</v>
      </c>
      <c r="AO7" s="20"/>
      <c r="AP7" s="20"/>
      <c r="AQ7" s="20"/>
      <c r="AR7" s="18"/>
      <c r="BE7" s="248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248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48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48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1</v>
      </c>
      <c r="AO11" s="20"/>
      <c r="AP11" s="20"/>
      <c r="AQ11" s="20"/>
      <c r="AR11" s="18"/>
      <c r="BE11" s="248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48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31</v>
      </c>
      <c r="AO13" s="20"/>
      <c r="AP13" s="20"/>
      <c r="AQ13" s="20"/>
      <c r="AR13" s="18"/>
      <c r="BE13" s="248"/>
      <c r="BS13" s="15" t="s">
        <v>6</v>
      </c>
    </row>
    <row r="14" spans="1:74" ht="12.75">
      <c r="B14" s="19"/>
      <c r="C14" s="20"/>
      <c r="D14" s="20"/>
      <c r="E14" s="253" t="s">
        <v>31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7" t="s">
        <v>29</v>
      </c>
      <c r="AL14" s="20"/>
      <c r="AM14" s="20"/>
      <c r="AN14" s="29" t="s">
        <v>31</v>
      </c>
      <c r="AO14" s="20"/>
      <c r="AP14" s="20"/>
      <c r="AQ14" s="20"/>
      <c r="AR14" s="18"/>
      <c r="BE14" s="248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48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33</v>
      </c>
      <c r="AO16" s="20"/>
      <c r="AP16" s="20"/>
      <c r="AQ16" s="20"/>
      <c r="AR16" s="18"/>
      <c r="BE16" s="248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1</v>
      </c>
      <c r="AO17" s="20"/>
      <c r="AP17" s="20"/>
      <c r="AQ17" s="20"/>
      <c r="AR17" s="18"/>
      <c r="BE17" s="248"/>
      <c r="BS17" s="15" t="s">
        <v>35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48"/>
      <c r="BS18" s="15" t="s">
        <v>6</v>
      </c>
    </row>
    <row r="19" spans="1:71" s="1" customFormat="1" ht="12" customHeight="1">
      <c r="B19" s="19"/>
      <c r="C19" s="20"/>
      <c r="D19" s="27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</v>
      </c>
      <c r="AO19" s="20"/>
      <c r="AP19" s="20"/>
      <c r="AQ19" s="20"/>
      <c r="AR19" s="18"/>
      <c r="BE19" s="248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1</v>
      </c>
      <c r="AO20" s="20"/>
      <c r="AP20" s="20"/>
      <c r="AQ20" s="20"/>
      <c r="AR20" s="18"/>
      <c r="BE20" s="248"/>
      <c r="BS20" s="15" t="s">
        <v>35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48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48"/>
    </row>
    <row r="23" spans="1:71" s="1" customFormat="1" ht="16.5" customHeight="1">
      <c r="B23" s="19"/>
      <c r="C23" s="20"/>
      <c r="D23" s="20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20"/>
      <c r="AP23" s="20"/>
      <c r="AQ23" s="20"/>
      <c r="AR23" s="18"/>
      <c r="BE23" s="248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48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48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6">
        <f>ROUND(AG94,2)</f>
        <v>0</v>
      </c>
      <c r="AL26" s="257"/>
      <c r="AM26" s="257"/>
      <c r="AN26" s="257"/>
      <c r="AO26" s="257"/>
      <c r="AP26" s="34"/>
      <c r="AQ26" s="34"/>
      <c r="AR26" s="37"/>
      <c r="BE26" s="248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8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58" t="s">
        <v>39</v>
      </c>
      <c r="M28" s="258"/>
      <c r="N28" s="258"/>
      <c r="O28" s="258"/>
      <c r="P28" s="258"/>
      <c r="Q28" s="34"/>
      <c r="R28" s="34"/>
      <c r="S28" s="34"/>
      <c r="T28" s="34"/>
      <c r="U28" s="34"/>
      <c r="V28" s="34"/>
      <c r="W28" s="258" t="s">
        <v>40</v>
      </c>
      <c r="X28" s="258"/>
      <c r="Y28" s="258"/>
      <c r="Z28" s="258"/>
      <c r="AA28" s="258"/>
      <c r="AB28" s="258"/>
      <c r="AC28" s="258"/>
      <c r="AD28" s="258"/>
      <c r="AE28" s="258"/>
      <c r="AF28" s="34"/>
      <c r="AG28" s="34"/>
      <c r="AH28" s="34"/>
      <c r="AI28" s="34"/>
      <c r="AJ28" s="34"/>
      <c r="AK28" s="258" t="s">
        <v>41</v>
      </c>
      <c r="AL28" s="258"/>
      <c r="AM28" s="258"/>
      <c r="AN28" s="258"/>
      <c r="AO28" s="258"/>
      <c r="AP28" s="34"/>
      <c r="AQ28" s="34"/>
      <c r="AR28" s="37"/>
      <c r="BE28" s="248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261">
        <v>0.21</v>
      </c>
      <c r="M29" s="260"/>
      <c r="N29" s="260"/>
      <c r="O29" s="260"/>
      <c r="P29" s="260"/>
      <c r="Q29" s="39"/>
      <c r="R29" s="39"/>
      <c r="S29" s="39"/>
      <c r="T29" s="39"/>
      <c r="U29" s="39"/>
      <c r="V29" s="39"/>
      <c r="W29" s="259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39"/>
      <c r="AG29" s="39"/>
      <c r="AH29" s="39"/>
      <c r="AI29" s="39"/>
      <c r="AJ29" s="39"/>
      <c r="AK29" s="259">
        <f>ROUND(AV94, 2)</f>
        <v>0</v>
      </c>
      <c r="AL29" s="260"/>
      <c r="AM29" s="260"/>
      <c r="AN29" s="260"/>
      <c r="AO29" s="260"/>
      <c r="AP29" s="39"/>
      <c r="AQ29" s="39"/>
      <c r="AR29" s="40"/>
      <c r="BE29" s="249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261">
        <v>0.15</v>
      </c>
      <c r="M30" s="260"/>
      <c r="N30" s="260"/>
      <c r="O30" s="260"/>
      <c r="P30" s="260"/>
      <c r="Q30" s="39"/>
      <c r="R30" s="39"/>
      <c r="S30" s="39"/>
      <c r="T30" s="39"/>
      <c r="U30" s="39"/>
      <c r="V30" s="39"/>
      <c r="W30" s="259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39"/>
      <c r="AG30" s="39"/>
      <c r="AH30" s="39"/>
      <c r="AI30" s="39"/>
      <c r="AJ30" s="39"/>
      <c r="AK30" s="259">
        <f>ROUND(AW94, 2)</f>
        <v>0</v>
      </c>
      <c r="AL30" s="260"/>
      <c r="AM30" s="260"/>
      <c r="AN30" s="260"/>
      <c r="AO30" s="260"/>
      <c r="AP30" s="39"/>
      <c r="AQ30" s="39"/>
      <c r="AR30" s="40"/>
      <c r="BE30" s="249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261">
        <v>0.21</v>
      </c>
      <c r="M31" s="260"/>
      <c r="N31" s="260"/>
      <c r="O31" s="260"/>
      <c r="P31" s="260"/>
      <c r="Q31" s="39"/>
      <c r="R31" s="39"/>
      <c r="S31" s="39"/>
      <c r="T31" s="39"/>
      <c r="U31" s="39"/>
      <c r="V31" s="39"/>
      <c r="W31" s="259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39"/>
      <c r="AG31" s="39"/>
      <c r="AH31" s="39"/>
      <c r="AI31" s="39"/>
      <c r="AJ31" s="39"/>
      <c r="AK31" s="259">
        <v>0</v>
      </c>
      <c r="AL31" s="260"/>
      <c r="AM31" s="260"/>
      <c r="AN31" s="260"/>
      <c r="AO31" s="260"/>
      <c r="AP31" s="39"/>
      <c r="AQ31" s="39"/>
      <c r="AR31" s="40"/>
      <c r="BE31" s="249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261">
        <v>0.15</v>
      </c>
      <c r="M32" s="260"/>
      <c r="N32" s="260"/>
      <c r="O32" s="260"/>
      <c r="P32" s="260"/>
      <c r="Q32" s="39"/>
      <c r="R32" s="39"/>
      <c r="S32" s="39"/>
      <c r="T32" s="39"/>
      <c r="U32" s="39"/>
      <c r="V32" s="39"/>
      <c r="W32" s="259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39"/>
      <c r="AG32" s="39"/>
      <c r="AH32" s="39"/>
      <c r="AI32" s="39"/>
      <c r="AJ32" s="39"/>
      <c r="AK32" s="259">
        <v>0</v>
      </c>
      <c r="AL32" s="260"/>
      <c r="AM32" s="260"/>
      <c r="AN32" s="260"/>
      <c r="AO32" s="260"/>
      <c r="AP32" s="39"/>
      <c r="AQ32" s="39"/>
      <c r="AR32" s="40"/>
      <c r="BE32" s="249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261">
        <v>0</v>
      </c>
      <c r="M33" s="260"/>
      <c r="N33" s="260"/>
      <c r="O33" s="260"/>
      <c r="P33" s="260"/>
      <c r="Q33" s="39"/>
      <c r="R33" s="39"/>
      <c r="S33" s="39"/>
      <c r="T33" s="39"/>
      <c r="U33" s="39"/>
      <c r="V33" s="39"/>
      <c r="W33" s="259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39"/>
      <c r="AG33" s="39"/>
      <c r="AH33" s="39"/>
      <c r="AI33" s="39"/>
      <c r="AJ33" s="39"/>
      <c r="AK33" s="259">
        <v>0</v>
      </c>
      <c r="AL33" s="260"/>
      <c r="AM33" s="260"/>
      <c r="AN33" s="260"/>
      <c r="AO33" s="260"/>
      <c r="AP33" s="39"/>
      <c r="AQ33" s="39"/>
      <c r="AR33" s="40"/>
      <c r="BE33" s="249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8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62" t="s">
        <v>50</v>
      </c>
      <c r="Y35" s="263"/>
      <c r="Z35" s="263"/>
      <c r="AA35" s="263"/>
      <c r="AB35" s="263"/>
      <c r="AC35" s="43"/>
      <c r="AD35" s="43"/>
      <c r="AE35" s="43"/>
      <c r="AF35" s="43"/>
      <c r="AG35" s="43"/>
      <c r="AH35" s="43"/>
      <c r="AI35" s="43"/>
      <c r="AJ35" s="43"/>
      <c r="AK35" s="264">
        <f>SUM(AK26:AK33)</f>
        <v>0</v>
      </c>
      <c r="AL35" s="263"/>
      <c r="AM35" s="263"/>
      <c r="AN35" s="263"/>
      <c r="AO35" s="265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52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53</v>
      </c>
      <c r="AI60" s="36"/>
      <c r="AJ60" s="36"/>
      <c r="AK60" s="36"/>
      <c r="AL60" s="36"/>
      <c r="AM60" s="50" t="s">
        <v>54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55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56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53</v>
      </c>
      <c r="AI75" s="36"/>
      <c r="AJ75" s="36"/>
      <c r="AK75" s="36"/>
      <c r="AL75" s="36"/>
      <c r="AM75" s="50" t="s">
        <v>54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2020-03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66" t="str">
        <f>K6</f>
        <v>PK Roztoky - oprava povrchových ochran a těsnění hradících trámů 12 m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267"/>
      <c r="AL85" s="267"/>
      <c r="AM85" s="267"/>
      <c r="AN85" s="267"/>
      <c r="AO85" s="267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21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23</v>
      </c>
      <c r="AJ87" s="34"/>
      <c r="AK87" s="34"/>
      <c r="AL87" s="34"/>
      <c r="AM87" s="268" t="str">
        <f>IF(AN8= "","",AN8)</f>
        <v>18.3.2020</v>
      </c>
      <c r="AN87" s="268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25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Povodí Vltavy státní podnik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69" t="str">
        <f>IF(E17="","",E17)</f>
        <v>Petr Klimeš</v>
      </c>
      <c r="AN89" s="270"/>
      <c r="AO89" s="270"/>
      <c r="AP89" s="270"/>
      <c r="AQ89" s="34"/>
      <c r="AR89" s="37"/>
      <c r="AS89" s="271" t="s">
        <v>58</v>
      </c>
      <c r="AT89" s="272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36</v>
      </c>
      <c r="AJ90" s="34"/>
      <c r="AK90" s="34"/>
      <c r="AL90" s="34"/>
      <c r="AM90" s="269" t="str">
        <f>IF(E20="","",E20)</f>
        <v>Petr Klimeš</v>
      </c>
      <c r="AN90" s="270"/>
      <c r="AO90" s="270"/>
      <c r="AP90" s="270"/>
      <c r="AQ90" s="34"/>
      <c r="AR90" s="37"/>
      <c r="AS90" s="273"/>
      <c r="AT90" s="274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75"/>
      <c r="AT91" s="276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77" t="s">
        <v>59</v>
      </c>
      <c r="D92" s="278"/>
      <c r="E92" s="278"/>
      <c r="F92" s="278"/>
      <c r="G92" s="278"/>
      <c r="H92" s="71"/>
      <c r="I92" s="279" t="s">
        <v>60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0" t="s">
        <v>61</v>
      </c>
      <c r="AH92" s="278"/>
      <c r="AI92" s="278"/>
      <c r="AJ92" s="278"/>
      <c r="AK92" s="278"/>
      <c r="AL92" s="278"/>
      <c r="AM92" s="278"/>
      <c r="AN92" s="279" t="s">
        <v>62</v>
      </c>
      <c r="AO92" s="278"/>
      <c r="AP92" s="281"/>
      <c r="AQ92" s="72" t="s">
        <v>63</v>
      </c>
      <c r="AR92" s="37"/>
      <c r="AS92" s="73" t="s">
        <v>64</v>
      </c>
      <c r="AT92" s="74" t="s">
        <v>65</v>
      </c>
      <c r="AU92" s="74" t="s">
        <v>66</v>
      </c>
      <c r="AV92" s="74" t="s">
        <v>67</v>
      </c>
      <c r="AW92" s="74" t="s">
        <v>68</v>
      </c>
      <c r="AX92" s="74" t="s">
        <v>69</v>
      </c>
      <c r="AY92" s="74" t="s">
        <v>70</v>
      </c>
      <c r="AZ92" s="74" t="s">
        <v>71</v>
      </c>
      <c r="BA92" s="74" t="s">
        <v>72</v>
      </c>
      <c r="BB92" s="74" t="s">
        <v>73</v>
      </c>
      <c r="BC92" s="74" t="s">
        <v>74</v>
      </c>
      <c r="BD92" s="75" t="s">
        <v>75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76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85">
        <f>ROUND(SUM(AG95:AG96),2)</f>
        <v>0</v>
      </c>
      <c r="AH94" s="285"/>
      <c r="AI94" s="285"/>
      <c r="AJ94" s="285"/>
      <c r="AK94" s="285"/>
      <c r="AL94" s="285"/>
      <c r="AM94" s="285"/>
      <c r="AN94" s="286">
        <f>SUM(AG94,AT94)</f>
        <v>0</v>
      </c>
      <c r="AO94" s="286"/>
      <c r="AP94" s="286"/>
      <c r="AQ94" s="83" t="s">
        <v>1</v>
      </c>
      <c r="AR94" s="84"/>
      <c r="AS94" s="85">
        <f>ROUND(SUM(AS95:AS96),2)</f>
        <v>0</v>
      </c>
      <c r="AT94" s="86">
        <f>ROUND(SUM(AV94:AW94),2)</f>
        <v>0</v>
      </c>
      <c r="AU94" s="87">
        <f>ROUND(SUM(AU95:AU96),5)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ROUND(SUM(AZ95:AZ96),2)</f>
        <v>0</v>
      </c>
      <c r="BA94" s="86">
        <f>ROUND(SUM(BA95:BA96),2)</f>
        <v>0</v>
      </c>
      <c r="BB94" s="86">
        <f>ROUND(SUM(BB95:BB96),2)</f>
        <v>0</v>
      </c>
      <c r="BC94" s="86">
        <f>ROUND(SUM(BC95:BC96),2)</f>
        <v>0</v>
      </c>
      <c r="BD94" s="88">
        <f>ROUND(SUM(BD95:BD96),2)</f>
        <v>0</v>
      </c>
      <c r="BS94" s="89" t="s">
        <v>77</v>
      </c>
      <c r="BT94" s="89" t="s">
        <v>78</v>
      </c>
      <c r="BU94" s="90" t="s">
        <v>79</v>
      </c>
      <c r="BV94" s="89" t="s">
        <v>80</v>
      </c>
      <c r="BW94" s="89" t="s">
        <v>5</v>
      </c>
      <c r="BX94" s="89" t="s">
        <v>81</v>
      </c>
      <c r="CL94" s="89" t="s">
        <v>19</v>
      </c>
    </row>
    <row r="95" spans="1:91" s="7" customFormat="1" ht="16.5" customHeight="1">
      <c r="A95" s="91" t="s">
        <v>82</v>
      </c>
      <c r="B95" s="92"/>
      <c r="C95" s="93"/>
      <c r="D95" s="284" t="s">
        <v>83</v>
      </c>
      <c r="E95" s="284"/>
      <c r="F95" s="284"/>
      <c r="G95" s="284"/>
      <c r="H95" s="284"/>
      <c r="I95" s="94"/>
      <c r="J95" s="284" t="s">
        <v>84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2">
        <f>'01 - Oprava provizorního ...'!J30</f>
        <v>0</v>
      </c>
      <c r="AH95" s="283"/>
      <c r="AI95" s="283"/>
      <c r="AJ95" s="283"/>
      <c r="AK95" s="283"/>
      <c r="AL95" s="283"/>
      <c r="AM95" s="283"/>
      <c r="AN95" s="282">
        <f>SUM(AG95,AT95)</f>
        <v>0</v>
      </c>
      <c r="AO95" s="283"/>
      <c r="AP95" s="283"/>
      <c r="AQ95" s="95" t="s">
        <v>85</v>
      </c>
      <c r="AR95" s="96"/>
      <c r="AS95" s="97">
        <v>0</v>
      </c>
      <c r="AT95" s="98">
        <f>ROUND(SUM(AV95:AW95),2)</f>
        <v>0</v>
      </c>
      <c r="AU95" s="99">
        <f>'01 - Oprava provizorního ...'!P119</f>
        <v>0</v>
      </c>
      <c r="AV95" s="98">
        <f>'01 - Oprava provizorního ...'!J33</f>
        <v>0</v>
      </c>
      <c r="AW95" s="98">
        <f>'01 - Oprava provizorního ...'!J34</f>
        <v>0</v>
      </c>
      <c r="AX95" s="98">
        <f>'01 - Oprava provizorního ...'!J35</f>
        <v>0</v>
      </c>
      <c r="AY95" s="98">
        <f>'01 - Oprava provizorního ...'!J36</f>
        <v>0</v>
      </c>
      <c r="AZ95" s="98">
        <f>'01 - Oprava provizorního ...'!F33</f>
        <v>0</v>
      </c>
      <c r="BA95" s="98">
        <f>'01 - Oprava provizorního ...'!F34</f>
        <v>0</v>
      </c>
      <c r="BB95" s="98">
        <f>'01 - Oprava provizorního ...'!F35</f>
        <v>0</v>
      </c>
      <c r="BC95" s="98">
        <f>'01 - Oprava provizorního ...'!F36</f>
        <v>0</v>
      </c>
      <c r="BD95" s="100">
        <f>'01 - Oprava provizorního ...'!F37</f>
        <v>0</v>
      </c>
      <c r="BT95" s="101" t="s">
        <v>86</v>
      </c>
      <c r="BV95" s="101" t="s">
        <v>80</v>
      </c>
      <c r="BW95" s="101" t="s">
        <v>87</v>
      </c>
      <c r="BX95" s="101" t="s">
        <v>5</v>
      </c>
      <c r="CL95" s="101" t="s">
        <v>88</v>
      </c>
      <c r="CM95" s="101" t="s">
        <v>89</v>
      </c>
    </row>
    <row r="96" spans="1:91" s="7" customFormat="1" ht="16.5" customHeight="1">
      <c r="A96" s="91" t="s">
        <v>82</v>
      </c>
      <c r="B96" s="92"/>
      <c r="C96" s="93"/>
      <c r="D96" s="284" t="s">
        <v>90</v>
      </c>
      <c r="E96" s="284"/>
      <c r="F96" s="284"/>
      <c r="G96" s="284"/>
      <c r="H96" s="284"/>
      <c r="I96" s="94"/>
      <c r="J96" s="284" t="s">
        <v>91</v>
      </c>
      <c r="K96" s="284"/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82">
        <f>'02 - VON'!J30</f>
        <v>0</v>
      </c>
      <c r="AH96" s="283"/>
      <c r="AI96" s="283"/>
      <c r="AJ96" s="283"/>
      <c r="AK96" s="283"/>
      <c r="AL96" s="283"/>
      <c r="AM96" s="283"/>
      <c r="AN96" s="282">
        <f>SUM(AG96,AT96)</f>
        <v>0</v>
      </c>
      <c r="AO96" s="283"/>
      <c r="AP96" s="283"/>
      <c r="AQ96" s="95" t="s">
        <v>91</v>
      </c>
      <c r="AR96" s="96"/>
      <c r="AS96" s="102">
        <v>0</v>
      </c>
      <c r="AT96" s="103">
        <f>ROUND(SUM(AV96:AW96),2)</f>
        <v>0</v>
      </c>
      <c r="AU96" s="104">
        <f>'02 - VON'!P118</f>
        <v>0</v>
      </c>
      <c r="AV96" s="103">
        <f>'02 - VON'!J33</f>
        <v>0</v>
      </c>
      <c r="AW96" s="103">
        <f>'02 - VON'!J34</f>
        <v>0</v>
      </c>
      <c r="AX96" s="103">
        <f>'02 - VON'!J35</f>
        <v>0</v>
      </c>
      <c r="AY96" s="103">
        <f>'02 - VON'!J36</f>
        <v>0</v>
      </c>
      <c r="AZ96" s="103">
        <f>'02 - VON'!F33</f>
        <v>0</v>
      </c>
      <c r="BA96" s="103">
        <f>'02 - VON'!F34</f>
        <v>0</v>
      </c>
      <c r="BB96" s="103">
        <f>'02 - VON'!F35</f>
        <v>0</v>
      </c>
      <c r="BC96" s="103">
        <f>'02 - VON'!F36</f>
        <v>0</v>
      </c>
      <c r="BD96" s="105">
        <f>'02 - VON'!F37</f>
        <v>0</v>
      </c>
      <c r="BT96" s="101" t="s">
        <v>86</v>
      </c>
      <c r="BV96" s="101" t="s">
        <v>80</v>
      </c>
      <c r="BW96" s="101" t="s">
        <v>92</v>
      </c>
      <c r="BX96" s="101" t="s">
        <v>5</v>
      </c>
      <c r="CL96" s="101" t="s">
        <v>1</v>
      </c>
      <c r="CM96" s="101" t="s">
        <v>89</v>
      </c>
    </row>
    <row r="97" spans="1:5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sheetProtection algorithmName="SHA-512" hashValue="DEJsZjezHezlVhJzNkJfP/dP4jNzrtAeeEnTHYjaIgwbtwEAyOXzrA32mDlchDzWajukTf5ruvdLSvZxU6TlPQ==" saltValue="sexKnAhfGaS4CohTQJBrxuT1jeCjNGQPXyWHCDdWFBYWtQUzTHCYn8V3unAXiJVMvsLdLLX3pbNpT9rwaRM5k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Oprava provizorního ...'!C2" display="/"/>
    <hyperlink ref="A96" location="'02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87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89</v>
      </c>
    </row>
    <row r="4" spans="1:46" s="1" customFormat="1" ht="24.95" hidden="1" customHeight="1">
      <c r="B4" s="18"/>
      <c r="D4" s="110" t="s">
        <v>93</v>
      </c>
      <c r="I4" s="106"/>
      <c r="L4" s="18"/>
      <c r="M4" s="111" t="s">
        <v>10</v>
      </c>
      <c r="AT4" s="15" t="s">
        <v>4</v>
      </c>
    </row>
    <row r="5" spans="1:46" s="1" customFormat="1" ht="6.95" hidden="1" customHeight="1">
      <c r="B5" s="18"/>
      <c r="I5" s="106"/>
      <c r="L5" s="18"/>
    </row>
    <row r="6" spans="1:46" s="1" customFormat="1" ht="12" hidden="1" customHeight="1">
      <c r="B6" s="18"/>
      <c r="D6" s="112" t="s">
        <v>16</v>
      </c>
      <c r="I6" s="106"/>
      <c r="L6" s="18"/>
    </row>
    <row r="7" spans="1:46" s="1" customFormat="1" ht="16.5" hidden="1" customHeight="1">
      <c r="B7" s="18"/>
      <c r="E7" s="288" t="str">
        <f>'Rekapitulace stavby'!K6</f>
        <v>PK Roztoky - oprava povrchových ochran a těsnění hradících trámů 12 m</v>
      </c>
      <c r="F7" s="289"/>
      <c r="G7" s="289"/>
      <c r="H7" s="289"/>
      <c r="I7" s="106"/>
      <c r="L7" s="18"/>
    </row>
    <row r="8" spans="1:46" s="2" customFormat="1" ht="12" hidden="1" customHeight="1">
      <c r="A8" s="32"/>
      <c r="B8" s="37"/>
      <c r="C8" s="32"/>
      <c r="D8" s="112" t="s">
        <v>94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7"/>
      <c r="C9" s="32"/>
      <c r="D9" s="32"/>
      <c r="E9" s="290" t="s">
        <v>95</v>
      </c>
      <c r="F9" s="291"/>
      <c r="G9" s="291"/>
      <c r="H9" s="291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7"/>
      <c r="C11" s="32"/>
      <c r="D11" s="112" t="s">
        <v>18</v>
      </c>
      <c r="E11" s="32"/>
      <c r="F11" s="114" t="s">
        <v>88</v>
      </c>
      <c r="G11" s="32"/>
      <c r="H11" s="32"/>
      <c r="I11" s="115" t="s">
        <v>20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6" t="str">
        <f>'Rekapitulace stavby'!AN8</f>
        <v>18.3.2020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4" t="s">
        <v>27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4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7"/>
      <c r="C17" s="32"/>
      <c r="D17" s="112" t="s">
        <v>30</v>
      </c>
      <c r="E17" s="32"/>
      <c r="F17" s="32"/>
      <c r="G17" s="32"/>
      <c r="H17" s="32"/>
      <c r="I17" s="115" t="s">
        <v>26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7"/>
      <c r="C18" s="32"/>
      <c r="D18" s="32"/>
      <c r="E18" s="292" t="str">
        <f>'Rekapitulace stavby'!E14</f>
        <v>Vyplň údaj</v>
      </c>
      <c r="F18" s="293"/>
      <c r="G18" s="293"/>
      <c r="H18" s="293"/>
      <c r="I18" s="115" t="s">
        <v>29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7"/>
      <c r="C20" s="32"/>
      <c r="D20" s="112" t="s">
        <v>32</v>
      </c>
      <c r="E20" s="32"/>
      <c r="F20" s="32"/>
      <c r="G20" s="32"/>
      <c r="H20" s="32"/>
      <c r="I20" s="115" t="s">
        <v>26</v>
      </c>
      <c r="J20" s="114" t="s">
        <v>33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7"/>
      <c r="C21" s="32"/>
      <c r="D21" s="32"/>
      <c r="E21" s="114" t="s">
        <v>34</v>
      </c>
      <c r="F21" s="32"/>
      <c r="G21" s="32"/>
      <c r="H21" s="32"/>
      <c r="I21" s="115" t="s">
        <v>29</v>
      </c>
      <c r="J21" s="11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7"/>
      <c r="C23" s="32"/>
      <c r="D23" s="112" t="s">
        <v>36</v>
      </c>
      <c r="E23" s="32"/>
      <c r="F23" s="32"/>
      <c r="G23" s="32"/>
      <c r="H23" s="32"/>
      <c r="I23" s="115" t="s">
        <v>26</v>
      </c>
      <c r="J23" s="114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7"/>
      <c r="C24" s="32"/>
      <c r="D24" s="32"/>
      <c r="E24" s="114" t="s">
        <v>34</v>
      </c>
      <c r="F24" s="32"/>
      <c r="G24" s="32"/>
      <c r="H24" s="32"/>
      <c r="I24" s="115" t="s">
        <v>29</v>
      </c>
      <c r="J24" s="114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7"/>
      <c r="C26" s="32"/>
      <c r="D26" s="112" t="s">
        <v>37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117"/>
      <c r="B27" s="118"/>
      <c r="C27" s="117"/>
      <c r="D27" s="117"/>
      <c r="E27" s="294" t="s">
        <v>1</v>
      </c>
      <c r="F27" s="294"/>
      <c r="G27" s="294"/>
      <c r="H27" s="294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hidden="1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7"/>
      <c r="C30" s="32"/>
      <c r="D30" s="123" t="s">
        <v>38</v>
      </c>
      <c r="E30" s="32"/>
      <c r="F30" s="32"/>
      <c r="G30" s="32"/>
      <c r="H30" s="32"/>
      <c r="I30" s="113"/>
      <c r="J30" s="124">
        <f>ROUND(J119,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7"/>
      <c r="C32" s="32"/>
      <c r="D32" s="32"/>
      <c r="E32" s="32"/>
      <c r="F32" s="125" t="s">
        <v>40</v>
      </c>
      <c r="G32" s="32"/>
      <c r="H32" s="32"/>
      <c r="I32" s="126" t="s">
        <v>39</v>
      </c>
      <c r="J32" s="125" t="s">
        <v>41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127" t="s">
        <v>42</v>
      </c>
      <c r="E33" s="112" t="s">
        <v>43</v>
      </c>
      <c r="F33" s="128">
        <f>ROUND((SUM(BE119:BE157)),  2)</f>
        <v>0</v>
      </c>
      <c r="G33" s="32"/>
      <c r="H33" s="32"/>
      <c r="I33" s="129">
        <v>0.21</v>
      </c>
      <c r="J33" s="128">
        <f>ROUND(((SUM(BE119:BE157))*I33),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12" t="s">
        <v>44</v>
      </c>
      <c r="F34" s="128">
        <f>ROUND((SUM(BF119:BF157)),  2)</f>
        <v>0</v>
      </c>
      <c r="G34" s="32"/>
      <c r="H34" s="32"/>
      <c r="I34" s="129">
        <v>0.15</v>
      </c>
      <c r="J34" s="128">
        <f>ROUND(((SUM(BF119:BF157))*I34),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45</v>
      </c>
      <c r="F35" s="128">
        <f>ROUND((SUM(BG119:BG157)),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46</v>
      </c>
      <c r="F36" s="128">
        <f>ROUND((SUM(BH119:BH157)),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47</v>
      </c>
      <c r="F37" s="128">
        <f>ROUND((SUM(BI119:BI157)),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7"/>
      <c r="C39" s="130"/>
      <c r="D39" s="131" t="s">
        <v>48</v>
      </c>
      <c r="E39" s="132"/>
      <c r="F39" s="132"/>
      <c r="G39" s="133" t="s">
        <v>49</v>
      </c>
      <c r="H39" s="134" t="s">
        <v>50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18"/>
      <c r="I41" s="106"/>
      <c r="L41" s="18"/>
    </row>
    <row r="42" spans="1:31" s="1" customFormat="1" ht="14.45" hidden="1" customHeight="1">
      <c r="B42" s="18"/>
      <c r="I42" s="106"/>
      <c r="L42" s="18"/>
    </row>
    <row r="43" spans="1:31" s="1" customFormat="1" ht="14.45" hidden="1" customHeight="1">
      <c r="B43" s="18"/>
      <c r="I43" s="106"/>
      <c r="L43" s="18"/>
    </row>
    <row r="44" spans="1:31" s="1" customFormat="1" ht="14.45" hidden="1" customHeight="1">
      <c r="B44" s="18"/>
      <c r="I44" s="106"/>
      <c r="L44" s="18"/>
    </row>
    <row r="45" spans="1:31" s="1" customFormat="1" ht="14.45" hidden="1" customHeight="1">
      <c r="B45" s="18"/>
      <c r="I45" s="106"/>
      <c r="L45" s="18"/>
    </row>
    <row r="46" spans="1:31" s="1" customFormat="1" ht="14.45" hidden="1" customHeight="1">
      <c r="B46" s="18"/>
      <c r="I46" s="106"/>
      <c r="L46" s="18"/>
    </row>
    <row r="47" spans="1:31" s="1" customFormat="1" ht="14.45" hidden="1" customHeight="1">
      <c r="B47" s="18"/>
      <c r="I47" s="106"/>
      <c r="L47" s="18"/>
    </row>
    <row r="48" spans="1:31" s="1" customFormat="1" ht="14.45" hidden="1" customHeight="1">
      <c r="B48" s="18"/>
      <c r="I48" s="106"/>
      <c r="L48" s="18"/>
    </row>
    <row r="49" spans="1:31" s="1" customFormat="1" ht="14.45" hidden="1" customHeight="1">
      <c r="B49" s="18"/>
      <c r="I49" s="106"/>
      <c r="L49" s="18"/>
    </row>
    <row r="50" spans="1:31" s="2" customFormat="1" ht="14.45" hidden="1" customHeight="1">
      <c r="B50" s="49"/>
      <c r="D50" s="138" t="s">
        <v>51</v>
      </c>
      <c r="E50" s="139"/>
      <c r="F50" s="139"/>
      <c r="G50" s="138" t="s">
        <v>52</v>
      </c>
      <c r="H50" s="139"/>
      <c r="I50" s="140"/>
      <c r="J50" s="139"/>
      <c r="K50" s="139"/>
      <c r="L50" s="49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2"/>
      <c r="B61" s="37"/>
      <c r="C61" s="32"/>
      <c r="D61" s="141" t="s">
        <v>53</v>
      </c>
      <c r="E61" s="142"/>
      <c r="F61" s="143" t="s">
        <v>54</v>
      </c>
      <c r="G61" s="141" t="s">
        <v>53</v>
      </c>
      <c r="H61" s="142"/>
      <c r="I61" s="144"/>
      <c r="J61" s="145" t="s">
        <v>54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2"/>
      <c r="B65" s="37"/>
      <c r="C65" s="32"/>
      <c r="D65" s="138" t="s">
        <v>55</v>
      </c>
      <c r="E65" s="146"/>
      <c r="F65" s="146"/>
      <c r="G65" s="138" t="s">
        <v>56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2"/>
      <c r="B76" s="37"/>
      <c r="C76" s="32"/>
      <c r="D76" s="141" t="s">
        <v>53</v>
      </c>
      <c r="E76" s="142"/>
      <c r="F76" s="143" t="s">
        <v>54</v>
      </c>
      <c r="G76" s="141" t="s">
        <v>53</v>
      </c>
      <c r="H76" s="142"/>
      <c r="I76" s="144"/>
      <c r="J76" s="145" t="s">
        <v>54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96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295" t="str">
        <f>E7</f>
        <v>PK Roztoky - oprava povrchových ochran a těsnění hradících trámů 12 m</v>
      </c>
      <c r="F85" s="296"/>
      <c r="G85" s="296"/>
      <c r="H85" s="296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7" t="s">
        <v>94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66" t="str">
        <f>E9</f>
        <v>01 - Oprava provizorního hrazení PK</v>
      </c>
      <c r="F87" s="297"/>
      <c r="G87" s="297"/>
      <c r="H87" s="297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7" t="s">
        <v>21</v>
      </c>
      <c r="D89" s="34"/>
      <c r="E89" s="34"/>
      <c r="F89" s="25" t="str">
        <f>F12</f>
        <v xml:space="preserve"> </v>
      </c>
      <c r="G89" s="34"/>
      <c r="H89" s="34"/>
      <c r="I89" s="115" t="s">
        <v>23</v>
      </c>
      <c r="J89" s="64" t="str">
        <f>IF(J12="","",J12)</f>
        <v>18.3.2020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7" t="s">
        <v>25</v>
      </c>
      <c r="D91" s="34"/>
      <c r="E91" s="34"/>
      <c r="F91" s="25" t="str">
        <f>E15</f>
        <v>Povodí Vltavy státní podnik</v>
      </c>
      <c r="G91" s="34"/>
      <c r="H91" s="34"/>
      <c r="I91" s="115" t="s">
        <v>32</v>
      </c>
      <c r="J91" s="30" t="str">
        <f>E21</f>
        <v>Petr Klimeš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115" t="s">
        <v>36</v>
      </c>
      <c r="J92" s="30" t="str">
        <f>E24</f>
        <v>Petr Klimeš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54" t="s">
        <v>97</v>
      </c>
      <c r="D94" s="155"/>
      <c r="E94" s="155"/>
      <c r="F94" s="155"/>
      <c r="G94" s="155"/>
      <c r="H94" s="155"/>
      <c r="I94" s="156"/>
      <c r="J94" s="157" t="s">
        <v>98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58" t="s">
        <v>99</v>
      </c>
      <c r="D96" s="34"/>
      <c r="E96" s="34"/>
      <c r="F96" s="34"/>
      <c r="G96" s="34"/>
      <c r="H96" s="34"/>
      <c r="I96" s="113"/>
      <c r="J96" s="82">
        <f>J119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100</v>
      </c>
    </row>
    <row r="97" spans="1:31" s="9" customFormat="1" ht="24.95" hidden="1" customHeight="1">
      <c r="B97" s="159"/>
      <c r="C97" s="160"/>
      <c r="D97" s="161" t="s">
        <v>101</v>
      </c>
      <c r="E97" s="162"/>
      <c r="F97" s="162"/>
      <c r="G97" s="162"/>
      <c r="H97" s="162"/>
      <c r="I97" s="163"/>
      <c r="J97" s="164">
        <f>J120</f>
        <v>0</v>
      </c>
      <c r="K97" s="160"/>
      <c r="L97" s="165"/>
    </row>
    <row r="98" spans="1:31" s="10" customFormat="1" ht="19.899999999999999" hidden="1" customHeight="1">
      <c r="B98" s="166"/>
      <c r="C98" s="167"/>
      <c r="D98" s="168" t="s">
        <v>102</v>
      </c>
      <c r="E98" s="169"/>
      <c r="F98" s="169"/>
      <c r="G98" s="169"/>
      <c r="H98" s="169"/>
      <c r="I98" s="170"/>
      <c r="J98" s="171">
        <f>J124</f>
        <v>0</v>
      </c>
      <c r="K98" s="167"/>
      <c r="L98" s="172"/>
    </row>
    <row r="99" spans="1:31" s="9" customFormat="1" ht="24.95" hidden="1" customHeight="1">
      <c r="B99" s="159"/>
      <c r="C99" s="160"/>
      <c r="D99" s="161" t="s">
        <v>103</v>
      </c>
      <c r="E99" s="162"/>
      <c r="F99" s="162"/>
      <c r="G99" s="162"/>
      <c r="H99" s="162"/>
      <c r="I99" s="163"/>
      <c r="J99" s="164">
        <f>J143</f>
        <v>0</v>
      </c>
      <c r="K99" s="160"/>
      <c r="L99" s="165"/>
    </row>
    <row r="100" spans="1:31" s="2" customFormat="1" ht="21.75" hidden="1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hidden="1" customHeight="1">
      <c r="A101" s="32"/>
      <c r="B101" s="52"/>
      <c r="C101" s="53"/>
      <c r="D101" s="53"/>
      <c r="E101" s="53"/>
      <c r="F101" s="53"/>
      <c r="G101" s="53"/>
      <c r="H101" s="53"/>
      <c r="I101" s="150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ht="11.25" hidden="1"/>
    <row r="103" spans="1:31" ht="11.25" hidden="1"/>
    <row r="104" spans="1:31" ht="11.25" hidden="1"/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3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104</v>
      </c>
      <c r="D106" s="34"/>
      <c r="E106" s="34"/>
      <c r="F106" s="34"/>
      <c r="G106" s="34"/>
      <c r="H106" s="34"/>
      <c r="I106" s="113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113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95" t="str">
        <f>E7</f>
        <v>PK Roztoky - oprava povrchových ochran a těsnění hradících trámů 12 m</v>
      </c>
      <c r="F109" s="296"/>
      <c r="G109" s="296"/>
      <c r="H109" s="296"/>
      <c r="I109" s="113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94</v>
      </c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66" t="str">
        <f>E9</f>
        <v>01 - Oprava provizorního hrazení PK</v>
      </c>
      <c r="F111" s="297"/>
      <c r="G111" s="297"/>
      <c r="H111" s="297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21</v>
      </c>
      <c r="D113" s="34"/>
      <c r="E113" s="34"/>
      <c r="F113" s="25" t="str">
        <f>F12</f>
        <v xml:space="preserve"> </v>
      </c>
      <c r="G113" s="34"/>
      <c r="H113" s="34"/>
      <c r="I113" s="115" t="s">
        <v>23</v>
      </c>
      <c r="J113" s="64" t="str">
        <f>IF(J12="","",J12)</f>
        <v>18.3.2020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25</v>
      </c>
      <c r="D115" s="34"/>
      <c r="E115" s="34"/>
      <c r="F115" s="25" t="str">
        <f>E15</f>
        <v>Povodí Vltavy státní podnik</v>
      </c>
      <c r="G115" s="34"/>
      <c r="H115" s="34"/>
      <c r="I115" s="115" t="s">
        <v>32</v>
      </c>
      <c r="J115" s="30" t="str">
        <f>E21</f>
        <v>Petr Klimeš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30</v>
      </c>
      <c r="D116" s="34"/>
      <c r="E116" s="34"/>
      <c r="F116" s="25" t="str">
        <f>IF(E18="","",E18)</f>
        <v>Vyplň údaj</v>
      </c>
      <c r="G116" s="34"/>
      <c r="H116" s="34"/>
      <c r="I116" s="115" t="s">
        <v>36</v>
      </c>
      <c r="J116" s="30" t="str">
        <f>E24</f>
        <v>Petr Klimeš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3"/>
      <c r="B118" s="174"/>
      <c r="C118" s="175" t="s">
        <v>105</v>
      </c>
      <c r="D118" s="176" t="s">
        <v>63</v>
      </c>
      <c r="E118" s="176" t="s">
        <v>59</v>
      </c>
      <c r="F118" s="176" t="s">
        <v>60</v>
      </c>
      <c r="G118" s="176" t="s">
        <v>106</v>
      </c>
      <c r="H118" s="176" t="s">
        <v>107</v>
      </c>
      <c r="I118" s="177" t="s">
        <v>108</v>
      </c>
      <c r="J118" s="178" t="s">
        <v>98</v>
      </c>
      <c r="K118" s="179" t="s">
        <v>109</v>
      </c>
      <c r="L118" s="180"/>
      <c r="M118" s="73" t="s">
        <v>1</v>
      </c>
      <c r="N118" s="74" t="s">
        <v>42</v>
      </c>
      <c r="O118" s="74" t="s">
        <v>110</v>
      </c>
      <c r="P118" s="74" t="s">
        <v>111</v>
      </c>
      <c r="Q118" s="74" t="s">
        <v>112</v>
      </c>
      <c r="R118" s="74" t="s">
        <v>113</v>
      </c>
      <c r="S118" s="74" t="s">
        <v>114</v>
      </c>
      <c r="T118" s="75" t="s">
        <v>115</v>
      </c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</row>
    <row r="119" spans="1:65" s="2" customFormat="1" ht="22.9" customHeight="1">
      <c r="A119" s="32"/>
      <c r="B119" s="33"/>
      <c r="C119" s="80" t="s">
        <v>116</v>
      </c>
      <c r="D119" s="34"/>
      <c r="E119" s="34"/>
      <c r="F119" s="34"/>
      <c r="G119" s="34"/>
      <c r="H119" s="34"/>
      <c r="I119" s="113"/>
      <c r="J119" s="181">
        <f>BK119</f>
        <v>0</v>
      </c>
      <c r="K119" s="34"/>
      <c r="L119" s="37"/>
      <c r="M119" s="76"/>
      <c r="N119" s="182"/>
      <c r="O119" s="77"/>
      <c r="P119" s="183">
        <f>P120+P143</f>
        <v>0</v>
      </c>
      <c r="Q119" s="77"/>
      <c r="R119" s="183">
        <f>R120+R143</f>
        <v>17.8369</v>
      </c>
      <c r="S119" s="77"/>
      <c r="T119" s="184">
        <f>T120+T143</f>
        <v>17.675000000000001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77</v>
      </c>
      <c r="AU119" s="15" t="s">
        <v>100</v>
      </c>
      <c r="BK119" s="185">
        <f>BK120+BK143</f>
        <v>0</v>
      </c>
    </row>
    <row r="120" spans="1:65" s="12" customFormat="1" ht="25.9" customHeight="1">
      <c r="B120" s="186"/>
      <c r="C120" s="187"/>
      <c r="D120" s="188" t="s">
        <v>77</v>
      </c>
      <c r="E120" s="189" t="s">
        <v>117</v>
      </c>
      <c r="F120" s="189" t="s">
        <v>118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P121+SUM(P122:P124)</f>
        <v>0</v>
      </c>
      <c r="Q120" s="194"/>
      <c r="R120" s="195">
        <f>R121+SUM(R122:R124)</f>
        <v>0.16190000000000002</v>
      </c>
      <c r="S120" s="194"/>
      <c r="T120" s="196">
        <f>T121+SUM(T122:T124)</f>
        <v>0</v>
      </c>
      <c r="AR120" s="197" t="s">
        <v>89</v>
      </c>
      <c r="AT120" s="198" t="s">
        <v>77</v>
      </c>
      <c r="AU120" s="198" t="s">
        <v>78</v>
      </c>
      <c r="AY120" s="197" t="s">
        <v>119</v>
      </c>
      <c r="BK120" s="199">
        <f>BK121+SUM(BK122:BK124)</f>
        <v>0</v>
      </c>
    </row>
    <row r="121" spans="1:65" s="2" customFormat="1" ht="21.75" customHeight="1">
      <c r="A121" s="32"/>
      <c r="B121" s="33"/>
      <c r="C121" s="200" t="s">
        <v>86</v>
      </c>
      <c r="D121" s="200" t="s">
        <v>120</v>
      </c>
      <c r="E121" s="201" t="s">
        <v>121</v>
      </c>
      <c r="F121" s="202" t="s">
        <v>122</v>
      </c>
      <c r="G121" s="203" t="s">
        <v>123</v>
      </c>
      <c r="H121" s="204">
        <v>1</v>
      </c>
      <c r="I121" s="205"/>
      <c r="J121" s="206">
        <f>ROUND(I121*H121,2)</f>
        <v>0</v>
      </c>
      <c r="K121" s="207"/>
      <c r="L121" s="37"/>
      <c r="M121" s="208" t="s">
        <v>1</v>
      </c>
      <c r="N121" s="209" t="s">
        <v>43</v>
      </c>
      <c r="O121" s="69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2" t="s">
        <v>86</v>
      </c>
      <c r="AT121" s="212" t="s">
        <v>120</v>
      </c>
      <c r="AU121" s="212" t="s">
        <v>86</v>
      </c>
      <c r="AY121" s="15" t="s">
        <v>119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5" t="s">
        <v>86</v>
      </c>
      <c r="BK121" s="213">
        <f>ROUND(I121*H121,2)</f>
        <v>0</v>
      </c>
      <c r="BL121" s="15" t="s">
        <v>86</v>
      </c>
      <c r="BM121" s="212" t="s">
        <v>124</v>
      </c>
    </row>
    <row r="122" spans="1:65" s="2" customFormat="1" ht="19.5">
      <c r="A122" s="32"/>
      <c r="B122" s="33"/>
      <c r="C122" s="34"/>
      <c r="D122" s="214" t="s">
        <v>125</v>
      </c>
      <c r="E122" s="34"/>
      <c r="F122" s="215" t="s">
        <v>126</v>
      </c>
      <c r="G122" s="34"/>
      <c r="H122" s="34"/>
      <c r="I122" s="113"/>
      <c r="J122" s="34"/>
      <c r="K122" s="34"/>
      <c r="L122" s="37"/>
      <c r="M122" s="216"/>
      <c r="N122" s="217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125</v>
      </c>
      <c r="AU122" s="15" t="s">
        <v>86</v>
      </c>
    </row>
    <row r="123" spans="1:65" s="2" customFormat="1" ht="97.5">
      <c r="A123" s="32"/>
      <c r="B123" s="33"/>
      <c r="C123" s="34"/>
      <c r="D123" s="214" t="s">
        <v>127</v>
      </c>
      <c r="E123" s="34"/>
      <c r="F123" s="218" t="s">
        <v>128</v>
      </c>
      <c r="G123" s="34"/>
      <c r="H123" s="34"/>
      <c r="I123" s="113"/>
      <c r="J123" s="34"/>
      <c r="K123" s="34"/>
      <c r="L123" s="37"/>
      <c r="M123" s="216"/>
      <c r="N123" s="217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127</v>
      </c>
      <c r="AU123" s="15" t="s">
        <v>86</v>
      </c>
    </row>
    <row r="124" spans="1:65" s="12" customFormat="1" ht="22.9" customHeight="1">
      <c r="B124" s="186"/>
      <c r="C124" s="187"/>
      <c r="D124" s="188" t="s">
        <v>77</v>
      </c>
      <c r="E124" s="219" t="s">
        <v>129</v>
      </c>
      <c r="F124" s="219" t="s">
        <v>130</v>
      </c>
      <c r="G124" s="187"/>
      <c r="H124" s="187"/>
      <c r="I124" s="190"/>
      <c r="J124" s="220">
        <f>BK124</f>
        <v>0</v>
      </c>
      <c r="K124" s="187"/>
      <c r="L124" s="192"/>
      <c r="M124" s="193"/>
      <c r="N124" s="194"/>
      <c r="O124" s="194"/>
      <c r="P124" s="195">
        <f>SUM(P125:P142)</f>
        <v>0</v>
      </c>
      <c r="Q124" s="194"/>
      <c r="R124" s="195">
        <f>SUM(R125:R142)</f>
        <v>0.16190000000000002</v>
      </c>
      <c r="S124" s="194"/>
      <c r="T124" s="196">
        <f>SUM(T125:T142)</f>
        <v>0</v>
      </c>
      <c r="AR124" s="197" t="s">
        <v>89</v>
      </c>
      <c r="AT124" s="198" t="s">
        <v>77</v>
      </c>
      <c r="AU124" s="198" t="s">
        <v>86</v>
      </c>
      <c r="AY124" s="197" t="s">
        <v>119</v>
      </c>
      <c r="BK124" s="199">
        <f>SUM(BK125:BK142)</f>
        <v>0</v>
      </c>
    </row>
    <row r="125" spans="1:65" s="2" customFormat="1" ht="21.75" customHeight="1">
      <c r="A125" s="32"/>
      <c r="B125" s="33"/>
      <c r="C125" s="200" t="s">
        <v>89</v>
      </c>
      <c r="D125" s="200" t="s">
        <v>120</v>
      </c>
      <c r="E125" s="201" t="s">
        <v>131</v>
      </c>
      <c r="F125" s="202" t="s">
        <v>132</v>
      </c>
      <c r="G125" s="203" t="s">
        <v>133</v>
      </c>
      <c r="H125" s="204">
        <v>286</v>
      </c>
      <c r="I125" s="205"/>
      <c r="J125" s="206">
        <f>ROUND(I125*H125,2)</f>
        <v>0</v>
      </c>
      <c r="K125" s="207"/>
      <c r="L125" s="37"/>
      <c r="M125" s="208" t="s">
        <v>1</v>
      </c>
      <c r="N125" s="209" t="s">
        <v>43</v>
      </c>
      <c r="O125" s="69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2" t="s">
        <v>86</v>
      </c>
      <c r="AT125" s="212" t="s">
        <v>120</v>
      </c>
      <c r="AU125" s="212" t="s">
        <v>89</v>
      </c>
      <c r="AY125" s="15" t="s">
        <v>119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5" t="s">
        <v>86</v>
      </c>
      <c r="BK125" s="213">
        <f>ROUND(I125*H125,2)</f>
        <v>0</v>
      </c>
      <c r="BL125" s="15" t="s">
        <v>86</v>
      </c>
      <c r="BM125" s="212" t="s">
        <v>134</v>
      </c>
    </row>
    <row r="126" spans="1:65" s="2" customFormat="1" ht="19.5">
      <c r="A126" s="32"/>
      <c r="B126" s="33"/>
      <c r="C126" s="34"/>
      <c r="D126" s="214" t="s">
        <v>125</v>
      </c>
      <c r="E126" s="34"/>
      <c r="F126" s="215" t="s">
        <v>135</v>
      </c>
      <c r="G126" s="34"/>
      <c r="H126" s="34"/>
      <c r="I126" s="113"/>
      <c r="J126" s="34"/>
      <c r="K126" s="34"/>
      <c r="L126" s="37"/>
      <c r="M126" s="216"/>
      <c r="N126" s="217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125</v>
      </c>
      <c r="AU126" s="15" t="s">
        <v>89</v>
      </c>
    </row>
    <row r="127" spans="1:65" s="2" customFormat="1" ht="58.5">
      <c r="A127" s="32"/>
      <c r="B127" s="33"/>
      <c r="C127" s="34"/>
      <c r="D127" s="214" t="s">
        <v>127</v>
      </c>
      <c r="E127" s="34"/>
      <c r="F127" s="218" t="s">
        <v>136</v>
      </c>
      <c r="G127" s="34"/>
      <c r="H127" s="34"/>
      <c r="I127" s="113"/>
      <c r="J127" s="34"/>
      <c r="K127" s="34"/>
      <c r="L127" s="37"/>
      <c r="M127" s="216"/>
      <c r="N127" s="217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127</v>
      </c>
      <c r="AU127" s="15" t="s">
        <v>89</v>
      </c>
    </row>
    <row r="128" spans="1:65" s="13" customFormat="1" ht="11.25">
      <c r="B128" s="221"/>
      <c r="C128" s="222"/>
      <c r="D128" s="214" t="s">
        <v>137</v>
      </c>
      <c r="E128" s="223" t="s">
        <v>1</v>
      </c>
      <c r="F128" s="224" t="s">
        <v>138</v>
      </c>
      <c r="G128" s="222"/>
      <c r="H128" s="225">
        <v>286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137</v>
      </c>
      <c r="AU128" s="231" t="s">
        <v>89</v>
      </c>
      <c r="AV128" s="13" t="s">
        <v>89</v>
      </c>
      <c r="AW128" s="13" t="s">
        <v>35</v>
      </c>
      <c r="AX128" s="13" t="s">
        <v>86</v>
      </c>
      <c r="AY128" s="231" t="s">
        <v>119</v>
      </c>
    </row>
    <row r="129" spans="1:65" s="2" customFormat="1" ht="21.75" customHeight="1">
      <c r="A129" s="32"/>
      <c r="B129" s="33"/>
      <c r="C129" s="232" t="s">
        <v>139</v>
      </c>
      <c r="D129" s="232" t="s">
        <v>140</v>
      </c>
      <c r="E129" s="233" t="s">
        <v>141</v>
      </c>
      <c r="F129" s="234" t="s">
        <v>142</v>
      </c>
      <c r="G129" s="235" t="s">
        <v>133</v>
      </c>
      <c r="H129" s="236">
        <v>286</v>
      </c>
      <c r="I129" s="237"/>
      <c r="J129" s="238">
        <f>ROUND(I129*H129,2)</f>
        <v>0</v>
      </c>
      <c r="K129" s="239"/>
      <c r="L129" s="240"/>
      <c r="M129" s="241" t="s">
        <v>1</v>
      </c>
      <c r="N129" s="242" t="s">
        <v>43</v>
      </c>
      <c r="O129" s="69"/>
      <c r="P129" s="210">
        <f>O129*H129</f>
        <v>0</v>
      </c>
      <c r="Q129" s="210">
        <v>5.5000000000000003E-4</v>
      </c>
      <c r="R129" s="210">
        <f>Q129*H129</f>
        <v>0.15730000000000002</v>
      </c>
      <c r="S129" s="210">
        <v>0</v>
      </c>
      <c r="T129" s="21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2" t="s">
        <v>89</v>
      </c>
      <c r="AT129" s="212" t="s">
        <v>140</v>
      </c>
      <c r="AU129" s="212" t="s">
        <v>89</v>
      </c>
      <c r="AY129" s="15" t="s">
        <v>119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5" t="s">
        <v>86</v>
      </c>
      <c r="BK129" s="213">
        <f>ROUND(I129*H129,2)</f>
        <v>0</v>
      </c>
      <c r="BL129" s="15" t="s">
        <v>86</v>
      </c>
      <c r="BM129" s="212" t="s">
        <v>143</v>
      </c>
    </row>
    <row r="130" spans="1:65" s="2" customFormat="1" ht="11.25">
      <c r="A130" s="32"/>
      <c r="B130" s="33"/>
      <c r="C130" s="34"/>
      <c r="D130" s="214" t="s">
        <v>125</v>
      </c>
      <c r="E130" s="34"/>
      <c r="F130" s="215" t="s">
        <v>144</v>
      </c>
      <c r="G130" s="34"/>
      <c r="H130" s="34"/>
      <c r="I130" s="113"/>
      <c r="J130" s="34"/>
      <c r="K130" s="34"/>
      <c r="L130" s="37"/>
      <c r="M130" s="216"/>
      <c r="N130" s="217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125</v>
      </c>
      <c r="AU130" s="15" t="s">
        <v>89</v>
      </c>
    </row>
    <row r="131" spans="1:65" s="2" customFormat="1" ht="39">
      <c r="A131" s="32"/>
      <c r="B131" s="33"/>
      <c r="C131" s="34"/>
      <c r="D131" s="214" t="s">
        <v>127</v>
      </c>
      <c r="E131" s="34"/>
      <c r="F131" s="218" t="s">
        <v>145</v>
      </c>
      <c r="G131" s="34"/>
      <c r="H131" s="34"/>
      <c r="I131" s="113"/>
      <c r="J131" s="34"/>
      <c r="K131" s="34"/>
      <c r="L131" s="37"/>
      <c r="M131" s="216"/>
      <c r="N131" s="217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127</v>
      </c>
      <c r="AU131" s="15" t="s">
        <v>89</v>
      </c>
    </row>
    <row r="132" spans="1:65" s="13" customFormat="1" ht="11.25">
      <c r="B132" s="221"/>
      <c r="C132" s="222"/>
      <c r="D132" s="214" t="s">
        <v>137</v>
      </c>
      <c r="E132" s="223" t="s">
        <v>1</v>
      </c>
      <c r="F132" s="224" t="s">
        <v>146</v>
      </c>
      <c r="G132" s="222"/>
      <c r="H132" s="225">
        <v>286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137</v>
      </c>
      <c r="AU132" s="231" t="s">
        <v>89</v>
      </c>
      <c r="AV132" s="13" t="s">
        <v>89</v>
      </c>
      <c r="AW132" s="13" t="s">
        <v>35</v>
      </c>
      <c r="AX132" s="13" t="s">
        <v>78</v>
      </c>
      <c r="AY132" s="231" t="s">
        <v>119</v>
      </c>
    </row>
    <row r="133" spans="1:65" s="2" customFormat="1" ht="16.5" customHeight="1">
      <c r="A133" s="32"/>
      <c r="B133" s="33"/>
      <c r="C133" s="232" t="s">
        <v>147</v>
      </c>
      <c r="D133" s="232" t="s">
        <v>140</v>
      </c>
      <c r="E133" s="233" t="s">
        <v>148</v>
      </c>
      <c r="F133" s="234" t="s">
        <v>149</v>
      </c>
      <c r="G133" s="235" t="s">
        <v>150</v>
      </c>
      <c r="H133" s="236">
        <v>20</v>
      </c>
      <c r="I133" s="237"/>
      <c r="J133" s="238">
        <f>ROUND(I133*H133,2)</f>
        <v>0</v>
      </c>
      <c r="K133" s="239"/>
      <c r="L133" s="240"/>
      <c r="M133" s="241" t="s">
        <v>1</v>
      </c>
      <c r="N133" s="242" t="s">
        <v>43</v>
      </c>
      <c r="O133" s="69"/>
      <c r="P133" s="210">
        <f>O133*H133</f>
        <v>0</v>
      </c>
      <c r="Q133" s="210">
        <v>2.3000000000000001E-4</v>
      </c>
      <c r="R133" s="210">
        <f>Q133*H133</f>
        <v>4.5999999999999999E-3</v>
      </c>
      <c r="S133" s="210">
        <v>0</v>
      </c>
      <c r="T133" s="21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2" t="s">
        <v>89</v>
      </c>
      <c r="AT133" s="212" t="s">
        <v>140</v>
      </c>
      <c r="AU133" s="212" t="s">
        <v>89</v>
      </c>
      <c r="AY133" s="15" t="s">
        <v>119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5" t="s">
        <v>86</v>
      </c>
      <c r="BK133" s="213">
        <f>ROUND(I133*H133,2)</f>
        <v>0</v>
      </c>
      <c r="BL133" s="15" t="s">
        <v>86</v>
      </c>
      <c r="BM133" s="212" t="s">
        <v>151</v>
      </c>
    </row>
    <row r="134" spans="1:65" s="2" customFormat="1" ht="11.25">
      <c r="A134" s="32"/>
      <c r="B134" s="33"/>
      <c r="C134" s="34"/>
      <c r="D134" s="214" t="s">
        <v>125</v>
      </c>
      <c r="E134" s="34"/>
      <c r="F134" s="215" t="s">
        <v>149</v>
      </c>
      <c r="G134" s="34"/>
      <c r="H134" s="34"/>
      <c r="I134" s="113"/>
      <c r="J134" s="34"/>
      <c r="K134" s="34"/>
      <c r="L134" s="37"/>
      <c r="M134" s="216"/>
      <c r="N134" s="217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125</v>
      </c>
      <c r="AU134" s="15" t="s">
        <v>89</v>
      </c>
    </row>
    <row r="135" spans="1:65" s="2" customFormat="1" ht="19.5">
      <c r="A135" s="32"/>
      <c r="B135" s="33"/>
      <c r="C135" s="34"/>
      <c r="D135" s="214" t="s">
        <v>127</v>
      </c>
      <c r="E135" s="34"/>
      <c r="F135" s="218" t="s">
        <v>152</v>
      </c>
      <c r="G135" s="34"/>
      <c r="H135" s="34"/>
      <c r="I135" s="113"/>
      <c r="J135" s="34"/>
      <c r="K135" s="34"/>
      <c r="L135" s="37"/>
      <c r="M135" s="216"/>
      <c r="N135" s="217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127</v>
      </c>
      <c r="AU135" s="15" t="s">
        <v>89</v>
      </c>
    </row>
    <row r="136" spans="1:65" s="2" customFormat="1" ht="21.75" customHeight="1">
      <c r="A136" s="32"/>
      <c r="B136" s="33"/>
      <c r="C136" s="200" t="s">
        <v>153</v>
      </c>
      <c r="D136" s="200" t="s">
        <v>120</v>
      </c>
      <c r="E136" s="201" t="s">
        <v>154</v>
      </c>
      <c r="F136" s="202" t="s">
        <v>155</v>
      </c>
      <c r="G136" s="203" t="s">
        <v>156</v>
      </c>
      <c r="H136" s="204">
        <v>674.96</v>
      </c>
      <c r="I136" s="205"/>
      <c r="J136" s="206">
        <f>ROUND(I136*H136,2)</f>
        <v>0</v>
      </c>
      <c r="K136" s="207"/>
      <c r="L136" s="37"/>
      <c r="M136" s="208" t="s">
        <v>1</v>
      </c>
      <c r="N136" s="209" t="s">
        <v>43</v>
      </c>
      <c r="O136" s="69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2" t="s">
        <v>86</v>
      </c>
      <c r="AT136" s="212" t="s">
        <v>120</v>
      </c>
      <c r="AU136" s="212" t="s">
        <v>89</v>
      </c>
      <c r="AY136" s="15" t="s">
        <v>119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5" t="s">
        <v>86</v>
      </c>
      <c r="BK136" s="213">
        <f>ROUND(I136*H136,2)</f>
        <v>0</v>
      </c>
      <c r="BL136" s="15" t="s">
        <v>86</v>
      </c>
      <c r="BM136" s="212" t="s">
        <v>157</v>
      </c>
    </row>
    <row r="137" spans="1:65" s="2" customFormat="1" ht="19.5">
      <c r="A137" s="32"/>
      <c r="B137" s="33"/>
      <c r="C137" s="34"/>
      <c r="D137" s="214" t="s">
        <v>125</v>
      </c>
      <c r="E137" s="34"/>
      <c r="F137" s="215" t="s">
        <v>158</v>
      </c>
      <c r="G137" s="34"/>
      <c r="H137" s="34"/>
      <c r="I137" s="113"/>
      <c r="J137" s="34"/>
      <c r="K137" s="34"/>
      <c r="L137" s="37"/>
      <c r="M137" s="216"/>
      <c r="N137" s="217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125</v>
      </c>
      <c r="AU137" s="15" t="s">
        <v>89</v>
      </c>
    </row>
    <row r="138" spans="1:65" s="2" customFormat="1" ht="39">
      <c r="A138" s="32"/>
      <c r="B138" s="33"/>
      <c r="C138" s="34"/>
      <c r="D138" s="214" t="s">
        <v>127</v>
      </c>
      <c r="E138" s="34"/>
      <c r="F138" s="218" t="s">
        <v>159</v>
      </c>
      <c r="G138" s="34"/>
      <c r="H138" s="34"/>
      <c r="I138" s="113"/>
      <c r="J138" s="34"/>
      <c r="K138" s="34"/>
      <c r="L138" s="37"/>
      <c r="M138" s="216"/>
      <c r="N138" s="217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127</v>
      </c>
      <c r="AU138" s="15" t="s">
        <v>89</v>
      </c>
    </row>
    <row r="139" spans="1:65" s="13" customFormat="1" ht="11.25">
      <c r="B139" s="221"/>
      <c r="C139" s="222"/>
      <c r="D139" s="214" t="s">
        <v>137</v>
      </c>
      <c r="E139" s="223" t="s">
        <v>1</v>
      </c>
      <c r="F139" s="224" t="s">
        <v>160</v>
      </c>
      <c r="G139" s="222"/>
      <c r="H139" s="225">
        <v>674.96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137</v>
      </c>
      <c r="AU139" s="231" t="s">
        <v>89</v>
      </c>
      <c r="AV139" s="13" t="s">
        <v>89</v>
      </c>
      <c r="AW139" s="13" t="s">
        <v>35</v>
      </c>
      <c r="AX139" s="13" t="s">
        <v>86</v>
      </c>
      <c r="AY139" s="231" t="s">
        <v>119</v>
      </c>
    </row>
    <row r="140" spans="1:65" s="2" customFormat="1" ht="16.5" customHeight="1">
      <c r="A140" s="32"/>
      <c r="B140" s="33"/>
      <c r="C140" s="200" t="s">
        <v>161</v>
      </c>
      <c r="D140" s="200" t="s">
        <v>120</v>
      </c>
      <c r="E140" s="201" t="s">
        <v>162</v>
      </c>
      <c r="F140" s="202" t="s">
        <v>163</v>
      </c>
      <c r="G140" s="203" t="s">
        <v>156</v>
      </c>
      <c r="H140" s="204">
        <v>5</v>
      </c>
      <c r="I140" s="205"/>
      <c r="J140" s="206">
        <f>ROUND(I140*H140,2)</f>
        <v>0</v>
      </c>
      <c r="K140" s="207"/>
      <c r="L140" s="37"/>
      <c r="M140" s="208" t="s">
        <v>1</v>
      </c>
      <c r="N140" s="209" t="s">
        <v>43</v>
      </c>
      <c r="O140" s="69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2" t="s">
        <v>86</v>
      </c>
      <c r="AT140" s="212" t="s">
        <v>120</v>
      </c>
      <c r="AU140" s="212" t="s">
        <v>89</v>
      </c>
      <c r="AY140" s="15" t="s">
        <v>119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5" t="s">
        <v>86</v>
      </c>
      <c r="BK140" s="213">
        <f>ROUND(I140*H140,2)</f>
        <v>0</v>
      </c>
      <c r="BL140" s="15" t="s">
        <v>86</v>
      </c>
      <c r="BM140" s="212" t="s">
        <v>164</v>
      </c>
    </row>
    <row r="141" spans="1:65" s="2" customFormat="1" ht="11.25">
      <c r="A141" s="32"/>
      <c r="B141" s="33"/>
      <c r="C141" s="34"/>
      <c r="D141" s="214" t="s">
        <v>125</v>
      </c>
      <c r="E141" s="34"/>
      <c r="F141" s="215" t="s">
        <v>165</v>
      </c>
      <c r="G141" s="34"/>
      <c r="H141" s="34"/>
      <c r="I141" s="113"/>
      <c r="J141" s="34"/>
      <c r="K141" s="34"/>
      <c r="L141" s="37"/>
      <c r="M141" s="216"/>
      <c r="N141" s="217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125</v>
      </c>
      <c r="AU141" s="15" t="s">
        <v>89</v>
      </c>
    </row>
    <row r="142" spans="1:65" s="2" customFormat="1" ht="48.75">
      <c r="A142" s="32"/>
      <c r="B142" s="33"/>
      <c r="C142" s="34"/>
      <c r="D142" s="214" t="s">
        <v>127</v>
      </c>
      <c r="E142" s="34"/>
      <c r="F142" s="218" t="s">
        <v>166</v>
      </c>
      <c r="G142" s="34"/>
      <c r="H142" s="34"/>
      <c r="I142" s="113"/>
      <c r="J142" s="34"/>
      <c r="K142" s="34"/>
      <c r="L142" s="37"/>
      <c r="M142" s="216"/>
      <c r="N142" s="217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127</v>
      </c>
      <c r="AU142" s="15" t="s">
        <v>89</v>
      </c>
    </row>
    <row r="143" spans="1:65" s="12" customFormat="1" ht="25.9" customHeight="1">
      <c r="B143" s="186"/>
      <c r="C143" s="187"/>
      <c r="D143" s="188" t="s">
        <v>77</v>
      </c>
      <c r="E143" s="189" t="s">
        <v>167</v>
      </c>
      <c r="F143" s="189" t="s">
        <v>168</v>
      </c>
      <c r="G143" s="187"/>
      <c r="H143" s="187"/>
      <c r="I143" s="190"/>
      <c r="J143" s="191">
        <f>BK143</f>
        <v>0</v>
      </c>
      <c r="K143" s="187"/>
      <c r="L143" s="192"/>
      <c r="M143" s="193"/>
      <c r="N143" s="194"/>
      <c r="O143" s="194"/>
      <c r="P143" s="195">
        <f>SUM(P144:P157)</f>
        <v>0</v>
      </c>
      <c r="Q143" s="194"/>
      <c r="R143" s="195">
        <f>SUM(R144:R157)</f>
        <v>17.675000000000001</v>
      </c>
      <c r="S143" s="194"/>
      <c r="T143" s="196">
        <f>SUM(T144:T157)</f>
        <v>17.675000000000001</v>
      </c>
      <c r="AR143" s="197" t="s">
        <v>89</v>
      </c>
      <c r="AT143" s="198" t="s">
        <v>77</v>
      </c>
      <c r="AU143" s="198" t="s">
        <v>78</v>
      </c>
      <c r="AY143" s="197" t="s">
        <v>119</v>
      </c>
      <c r="BK143" s="199">
        <f>SUM(BK144:BK157)</f>
        <v>0</v>
      </c>
    </row>
    <row r="144" spans="1:65" s="2" customFormat="1" ht="16.5" customHeight="1">
      <c r="A144" s="32"/>
      <c r="B144" s="33"/>
      <c r="C144" s="200" t="s">
        <v>169</v>
      </c>
      <c r="D144" s="200" t="s">
        <v>120</v>
      </c>
      <c r="E144" s="201" t="s">
        <v>170</v>
      </c>
      <c r="F144" s="202" t="s">
        <v>171</v>
      </c>
      <c r="G144" s="203" t="s">
        <v>172</v>
      </c>
      <c r="H144" s="204">
        <v>505</v>
      </c>
      <c r="I144" s="205"/>
      <c r="J144" s="206">
        <f>ROUND(I144*H144,2)</f>
        <v>0</v>
      </c>
      <c r="K144" s="207"/>
      <c r="L144" s="37"/>
      <c r="M144" s="208" t="s">
        <v>1</v>
      </c>
      <c r="N144" s="209" t="s">
        <v>43</v>
      </c>
      <c r="O144" s="69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2" t="s">
        <v>173</v>
      </c>
      <c r="AT144" s="212" t="s">
        <v>120</v>
      </c>
      <c r="AU144" s="212" t="s">
        <v>86</v>
      </c>
      <c r="AY144" s="15" t="s">
        <v>119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5" t="s">
        <v>86</v>
      </c>
      <c r="BK144" s="213">
        <f>ROUND(I144*H144,2)</f>
        <v>0</v>
      </c>
      <c r="BL144" s="15" t="s">
        <v>173</v>
      </c>
      <c r="BM144" s="212" t="s">
        <v>174</v>
      </c>
    </row>
    <row r="145" spans="1:65" s="2" customFormat="1" ht="11.25">
      <c r="A145" s="32"/>
      <c r="B145" s="33"/>
      <c r="C145" s="34"/>
      <c r="D145" s="214" t="s">
        <v>125</v>
      </c>
      <c r="E145" s="34"/>
      <c r="F145" s="215" t="s">
        <v>171</v>
      </c>
      <c r="G145" s="34"/>
      <c r="H145" s="34"/>
      <c r="I145" s="113"/>
      <c r="J145" s="34"/>
      <c r="K145" s="34"/>
      <c r="L145" s="37"/>
      <c r="M145" s="216"/>
      <c r="N145" s="217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125</v>
      </c>
      <c r="AU145" s="15" t="s">
        <v>86</v>
      </c>
    </row>
    <row r="146" spans="1:65" s="2" customFormat="1" ht="29.25">
      <c r="A146" s="32"/>
      <c r="B146" s="33"/>
      <c r="C146" s="34"/>
      <c r="D146" s="214" t="s">
        <v>127</v>
      </c>
      <c r="E146" s="34"/>
      <c r="F146" s="218" t="s">
        <v>175</v>
      </c>
      <c r="G146" s="34"/>
      <c r="H146" s="34"/>
      <c r="I146" s="113"/>
      <c r="J146" s="34"/>
      <c r="K146" s="34"/>
      <c r="L146" s="37"/>
      <c r="M146" s="216"/>
      <c r="N146" s="217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127</v>
      </c>
      <c r="AU146" s="15" t="s">
        <v>86</v>
      </c>
    </row>
    <row r="147" spans="1:65" s="2" customFormat="1" ht="16.5" customHeight="1">
      <c r="A147" s="32"/>
      <c r="B147" s="33"/>
      <c r="C147" s="200" t="s">
        <v>176</v>
      </c>
      <c r="D147" s="200" t="s">
        <v>120</v>
      </c>
      <c r="E147" s="201" t="s">
        <v>177</v>
      </c>
      <c r="F147" s="202" t="s">
        <v>178</v>
      </c>
      <c r="G147" s="203" t="s">
        <v>172</v>
      </c>
      <c r="H147" s="204">
        <v>340</v>
      </c>
      <c r="I147" s="205"/>
      <c r="J147" s="206">
        <f>ROUND(I147*H147,2)</f>
        <v>0</v>
      </c>
      <c r="K147" s="207"/>
      <c r="L147" s="37"/>
      <c r="M147" s="208" t="s">
        <v>1</v>
      </c>
      <c r="N147" s="209" t="s">
        <v>43</v>
      </c>
      <c r="O147" s="69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2" t="s">
        <v>173</v>
      </c>
      <c r="AT147" s="212" t="s">
        <v>120</v>
      </c>
      <c r="AU147" s="212" t="s">
        <v>86</v>
      </c>
      <c r="AY147" s="15" t="s">
        <v>119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5" t="s">
        <v>86</v>
      </c>
      <c r="BK147" s="213">
        <f>ROUND(I147*H147,2)</f>
        <v>0</v>
      </c>
      <c r="BL147" s="15" t="s">
        <v>173</v>
      </c>
      <c r="BM147" s="212" t="s">
        <v>179</v>
      </c>
    </row>
    <row r="148" spans="1:65" s="2" customFormat="1" ht="11.25">
      <c r="A148" s="32"/>
      <c r="B148" s="33"/>
      <c r="C148" s="34"/>
      <c r="D148" s="214" t="s">
        <v>125</v>
      </c>
      <c r="E148" s="34"/>
      <c r="F148" s="215" t="s">
        <v>178</v>
      </c>
      <c r="G148" s="34"/>
      <c r="H148" s="34"/>
      <c r="I148" s="113"/>
      <c r="J148" s="34"/>
      <c r="K148" s="34"/>
      <c r="L148" s="37"/>
      <c r="M148" s="216"/>
      <c r="N148" s="217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125</v>
      </c>
      <c r="AU148" s="15" t="s">
        <v>86</v>
      </c>
    </row>
    <row r="149" spans="1:65" s="2" customFormat="1" ht="39">
      <c r="A149" s="32"/>
      <c r="B149" s="33"/>
      <c r="C149" s="34"/>
      <c r="D149" s="214" t="s">
        <v>127</v>
      </c>
      <c r="E149" s="34"/>
      <c r="F149" s="218" t="s">
        <v>180</v>
      </c>
      <c r="G149" s="34"/>
      <c r="H149" s="34"/>
      <c r="I149" s="113"/>
      <c r="J149" s="34"/>
      <c r="K149" s="34"/>
      <c r="L149" s="37"/>
      <c r="M149" s="216"/>
      <c r="N149" s="217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127</v>
      </c>
      <c r="AU149" s="15" t="s">
        <v>86</v>
      </c>
    </row>
    <row r="150" spans="1:65" s="2" customFormat="1" ht="21.75" customHeight="1">
      <c r="A150" s="32"/>
      <c r="B150" s="33"/>
      <c r="C150" s="200" t="s">
        <v>181</v>
      </c>
      <c r="D150" s="200" t="s">
        <v>120</v>
      </c>
      <c r="E150" s="201" t="s">
        <v>182</v>
      </c>
      <c r="F150" s="202" t="s">
        <v>183</v>
      </c>
      <c r="G150" s="203" t="s">
        <v>172</v>
      </c>
      <c r="H150" s="204">
        <v>505</v>
      </c>
      <c r="I150" s="205"/>
      <c r="J150" s="206">
        <f>ROUND(I150*H150,2)</f>
        <v>0</v>
      </c>
      <c r="K150" s="207"/>
      <c r="L150" s="37"/>
      <c r="M150" s="208" t="s">
        <v>1</v>
      </c>
      <c r="N150" s="209" t="s">
        <v>43</v>
      </c>
      <c r="O150" s="69"/>
      <c r="P150" s="210">
        <f>O150*H150</f>
        <v>0</v>
      </c>
      <c r="Q150" s="210">
        <v>3.5000000000000003E-2</v>
      </c>
      <c r="R150" s="210">
        <f>Q150*H150</f>
        <v>17.675000000000001</v>
      </c>
      <c r="S150" s="210">
        <v>3.5000000000000003E-2</v>
      </c>
      <c r="T150" s="211">
        <f>S150*H150</f>
        <v>17.675000000000001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2" t="s">
        <v>173</v>
      </c>
      <c r="AT150" s="212" t="s">
        <v>120</v>
      </c>
      <c r="AU150" s="212" t="s">
        <v>86</v>
      </c>
      <c r="AY150" s="15" t="s">
        <v>119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5" t="s">
        <v>86</v>
      </c>
      <c r="BK150" s="213">
        <f>ROUND(I150*H150,2)</f>
        <v>0</v>
      </c>
      <c r="BL150" s="15" t="s">
        <v>173</v>
      </c>
      <c r="BM150" s="212" t="s">
        <v>184</v>
      </c>
    </row>
    <row r="151" spans="1:65" s="2" customFormat="1" ht="29.25">
      <c r="A151" s="32"/>
      <c r="B151" s="33"/>
      <c r="C151" s="34"/>
      <c r="D151" s="214" t="s">
        <v>125</v>
      </c>
      <c r="E151" s="34"/>
      <c r="F151" s="215" t="s">
        <v>185</v>
      </c>
      <c r="G151" s="34"/>
      <c r="H151" s="34"/>
      <c r="I151" s="113"/>
      <c r="J151" s="34"/>
      <c r="K151" s="34"/>
      <c r="L151" s="37"/>
      <c r="M151" s="216"/>
      <c r="N151" s="217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125</v>
      </c>
      <c r="AU151" s="15" t="s">
        <v>86</v>
      </c>
    </row>
    <row r="152" spans="1:65" s="2" customFormat="1" ht="19.5">
      <c r="A152" s="32"/>
      <c r="B152" s="33"/>
      <c r="C152" s="34"/>
      <c r="D152" s="214" t="s">
        <v>127</v>
      </c>
      <c r="E152" s="34"/>
      <c r="F152" s="218" t="s">
        <v>186</v>
      </c>
      <c r="G152" s="34"/>
      <c r="H152" s="34"/>
      <c r="I152" s="113"/>
      <c r="J152" s="34"/>
      <c r="K152" s="34"/>
      <c r="L152" s="37"/>
      <c r="M152" s="216"/>
      <c r="N152" s="217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127</v>
      </c>
      <c r="AU152" s="15" t="s">
        <v>86</v>
      </c>
    </row>
    <row r="153" spans="1:65" s="2" customFormat="1" ht="16.5" customHeight="1">
      <c r="A153" s="32"/>
      <c r="B153" s="33"/>
      <c r="C153" s="200" t="s">
        <v>187</v>
      </c>
      <c r="D153" s="200" t="s">
        <v>120</v>
      </c>
      <c r="E153" s="201" t="s">
        <v>188</v>
      </c>
      <c r="F153" s="202" t="s">
        <v>189</v>
      </c>
      <c r="G153" s="203" t="s">
        <v>172</v>
      </c>
      <c r="H153" s="204">
        <v>505</v>
      </c>
      <c r="I153" s="205"/>
      <c r="J153" s="206">
        <f>ROUND(I153*H153,2)</f>
        <v>0</v>
      </c>
      <c r="K153" s="207"/>
      <c r="L153" s="37"/>
      <c r="M153" s="208" t="s">
        <v>1</v>
      </c>
      <c r="N153" s="209" t="s">
        <v>43</v>
      </c>
      <c r="O153" s="69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2" t="s">
        <v>173</v>
      </c>
      <c r="AT153" s="212" t="s">
        <v>120</v>
      </c>
      <c r="AU153" s="212" t="s">
        <v>86</v>
      </c>
      <c r="AY153" s="15" t="s">
        <v>119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5" t="s">
        <v>86</v>
      </c>
      <c r="BK153" s="213">
        <f>ROUND(I153*H153,2)</f>
        <v>0</v>
      </c>
      <c r="BL153" s="15" t="s">
        <v>173</v>
      </c>
      <c r="BM153" s="212" t="s">
        <v>190</v>
      </c>
    </row>
    <row r="154" spans="1:65" s="2" customFormat="1" ht="39">
      <c r="A154" s="32"/>
      <c r="B154" s="33"/>
      <c r="C154" s="34"/>
      <c r="D154" s="214" t="s">
        <v>125</v>
      </c>
      <c r="E154" s="34"/>
      <c r="F154" s="215" t="s">
        <v>191</v>
      </c>
      <c r="G154" s="34"/>
      <c r="H154" s="34"/>
      <c r="I154" s="113"/>
      <c r="J154" s="34"/>
      <c r="K154" s="34"/>
      <c r="L154" s="37"/>
      <c r="M154" s="216"/>
      <c r="N154" s="217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125</v>
      </c>
      <c r="AU154" s="15" t="s">
        <v>86</v>
      </c>
    </row>
    <row r="155" spans="1:65" s="2" customFormat="1" ht="136.5">
      <c r="A155" s="32"/>
      <c r="B155" s="33"/>
      <c r="C155" s="34"/>
      <c r="D155" s="214" t="s">
        <v>127</v>
      </c>
      <c r="E155" s="34"/>
      <c r="F155" s="218" t="s">
        <v>192</v>
      </c>
      <c r="G155" s="34"/>
      <c r="H155" s="34"/>
      <c r="I155" s="113"/>
      <c r="J155" s="34"/>
      <c r="K155" s="34"/>
      <c r="L155" s="37"/>
      <c r="M155" s="216"/>
      <c r="N155" s="217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127</v>
      </c>
      <c r="AU155" s="15" t="s">
        <v>86</v>
      </c>
    </row>
    <row r="156" spans="1:65" s="2" customFormat="1" ht="16.5" customHeight="1">
      <c r="A156" s="32"/>
      <c r="B156" s="33"/>
      <c r="C156" s="200" t="s">
        <v>193</v>
      </c>
      <c r="D156" s="200" t="s">
        <v>120</v>
      </c>
      <c r="E156" s="201" t="s">
        <v>194</v>
      </c>
      <c r="F156" s="202" t="s">
        <v>195</v>
      </c>
      <c r="G156" s="203" t="s">
        <v>196</v>
      </c>
      <c r="H156" s="204">
        <v>17.837</v>
      </c>
      <c r="I156" s="205"/>
      <c r="J156" s="206">
        <f>ROUND(I156*H156,2)</f>
        <v>0</v>
      </c>
      <c r="K156" s="207"/>
      <c r="L156" s="37"/>
      <c r="M156" s="208" t="s">
        <v>1</v>
      </c>
      <c r="N156" s="209" t="s">
        <v>43</v>
      </c>
      <c r="O156" s="69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2" t="s">
        <v>173</v>
      </c>
      <c r="AT156" s="212" t="s">
        <v>120</v>
      </c>
      <c r="AU156" s="212" t="s">
        <v>86</v>
      </c>
      <c r="AY156" s="15" t="s">
        <v>119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5" t="s">
        <v>86</v>
      </c>
      <c r="BK156" s="213">
        <f>ROUND(I156*H156,2)</f>
        <v>0</v>
      </c>
      <c r="BL156" s="15" t="s">
        <v>173</v>
      </c>
      <c r="BM156" s="212" t="s">
        <v>197</v>
      </c>
    </row>
    <row r="157" spans="1:65" s="2" customFormat="1" ht="11.25">
      <c r="A157" s="32"/>
      <c r="B157" s="33"/>
      <c r="C157" s="34"/>
      <c r="D157" s="214" t="s">
        <v>125</v>
      </c>
      <c r="E157" s="34"/>
      <c r="F157" s="215" t="s">
        <v>195</v>
      </c>
      <c r="G157" s="34"/>
      <c r="H157" s="34"/>
      <c r="I157" s="113"/>
      <c r="J157" s="34"/>
      <c r="K157" s="34"/>
      <c r="L157" s="37"/>
      <c r="M157" s="243"/>
      <c r="N157" s="244"/>
      <c r="O157" s="245"/>
      <c r="P157" s="245"/>
      <c r="Q157" s="245"/>
      <c r="R157" s="245"/>
      <c r="S157" s="245"/>
      <c r="T157" s="24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125</v>
      </c>
      <c r="AU157" s="15" t="s">
        <v>86</v>
      </c>
    </row>
    <row r="158" spans="1:65" s="2" customFormat="1" ht="6.95" customHeight="1">
      <c r="A158" s="32"/>
      <c r="B158" s="52"/>
      <c r="C158" s="53"/>
      <c r="D158" s="53"/>
      <c r="E158" s="53"/>
      <c r="F158" s="53"/>
      <c r="G158" s="53"/>
      <c r="H158" s="53"/>
      <c r="I158" s="150"/>
      <c r="J158" s="53"/>
      <c r="K158" s="53"/>
      <c r="L158" s="37"/>
      <c r="M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</row>
  </sheetData>
  <sheetProtection algorithmName="SHA-512" hashValue="bVTEWcnM1F6dKapos8HmndliX8QWi3SOesjtk7fGqHPT+EZAEthHhENpqCs6eoCFqQwREhMNiSc7goN+Z+lfSw==" saltValue="qPI06zLRJNFAYJN4rtVAdk9rddbiQSbK7G45wljnNEfKtCZsbVG04DmryzKgSM2JL26Gv0hywfNZ09NVfo0yMg==" spinCount="100000" sheet="1" objects="1" scenarios="1" formatColumns="0" formatRows="0" autoFilter="0"/>
  <autoFilter ref="C118:K15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92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89</v>
      </c>
    </row>
    <row r="4" spans="1:46" s="1" customFormat="1" ht="24.95" hidden="1" customHeight="1">
      <c r="B4" s="18"/>
      <c r="D4" s="110" t="s">
        <v>93</v>
      </c>
      <c r="I4" s="106"/>
      <c r="L4" s="18"/>
      <c r="M4" s="111" t="s">
        <v>10</v>
      </c>
      <c r="AT4" s="15" t="s">
        <v>4</v>
      </c>
    </row>
    <row r="5" spans="1:46" s="1" customFormat="1" ht="6.95" hidden="1" customHeight="1">
      <c r="B5" s="18"/>
      <c r="I5" s="106"/>
      <c r="L5" s="18"/>
    </row>
    <row r="6" spans="1:46" s="1" customFormat="1" ht="12" hidden="1" customHeight="1">
      <c r="B6" s="18"/>
      <c r="D6" s="112" t="s">
        <v>16</v>
      </c>
      <c r="I6" s="106"/>
      <c r="L6" s="18"/>
    </row>
    <row r="7" spans="1:46" s="1" customFormat="1" ht="16.5" hidden="1" customHeight="1">
      <c r="B7" s="18"/>
      <c r="E7" s="288" t="str">
        <f>'Rekapitulace stavby'!K6</f>
        <v>PK Roztoky - oprava povrchových ochran a těsnění hradících trámů 12 m</v>
      </c>
      <c r="F7" s="289"/>
      <c r="G7" s="289"/>
      <c r="H7" s="289"/>
      <c r="I7" s="106"/>
      <c r="L7" s="18"/>
    </row>
    <row r="8" spans="1:46" s="2" customFormat="1" ht="12" hidden="1" customHeight="1">
      <c r="A8" s="32"/>
      <c r="B8" s="37"/>
      <c r="C8" s="32"/>
      <c r="D8" s="112" t="s">
        <v>94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7"/>
      <c r="C9" s="32"/>
      <c r="D9" s="32"/>
      <c r="E9" s="290" t="s">
        <v>198</v>
      </c>
      <c r="F9" s="291"/>
      <c r="G9" s="291"/>
      <c r="H9" s="291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7"/>
      <c r="C11" s="32"/>
      <c r="D11" s="112" t="s">
        <v>18</v>
      </c>
      <c r="E11" s="32"/>
      <c r="F11" s="114" t="s">
        <v>1</v>
      </c>
      <c r="G11" s="32"/>
      <c r="H11" s="32"/>
      <c r="I11" s="115" t="s">
        <v>20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6" t="str">
        <f>'Rekapitulace stavby'!AN8</f>
        <v>18.3.2020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4" t="s">
        <v>27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4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7"/>
      <c r="C17" s="32"/>
      <c r="D17" s="112" t="s">
        <v>30</v>
      </c>
      <c r="E17" s="32"/>
      <c r="F17" s="32"/>
      <c r="G17" s="32"/>
      <c r="H17" s="32"/>
      <c r="I17" s="115" t="s">
        <v>26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7"/>
      <c r="C18" s="32"/>
      <c r="D18" s="32"/>
      <c r="E18" s="292" t="str">
        <f>'Rekapitulace stavby'!E14</f>
        <v>Vyplň údaj</v>
      </c>
      <c r="F18" s="293"/>
      <c r="G18" s="293"/>
      <c r="H18" s="293"/>
      <c r="I18" s="115" t="s">
        <v>29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7"/>
      <c r="C20" s="32"/>
      <c r="D20" s="112" t="s">
        <v>32</v>
      </c>
      <c r="E20" s="32"/>
      <c r="F20" s="32"/>
      <c r="G20" s="32"/>
      <c r="H20" s="32"/>
      <c r="I20" s="115" t="s">
        <v>26</v>
      </c>
      <c r="J20" s="114" t="s">
        <v>33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7"/>
      <c r="C21" s="32"/>
      <c r="D21" s="32"/>
      <c r="E21" s="114" t="s">
        <v>34</v>
      </c>
      <c r="F21" s="32"/>
      <c r="G21" s="32"/>
      <c r="H21" s="32"/>
      <c r="I21" s="115" t="s">
        <v>29</v>
      </c>
      <c r="J21" s="11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7"/>
      <c r="C23" s="32"/>
      <c r="D23" s="112" t="s">
        <v>36</v>
      </c>
      <c r="E23" s="32"/>
      <c r="F23" s="32"/>
      <c r="G23" s="32"/>
      <c r="H23" s="32"/>
      <c r="I23" s="115" t="s">
        <v>26</v>
      </c>
      <c r="J23" s="114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7"/>
      <c r="C24" s="32"/>
      <c r="D24" s="32"/>
      <c r="E24" s="114" t="s">
        <v>34</v>
      </c>
      <c r="F24" s="32"/>
      <c r="G24" s="32"/>
      <c r="H24" s="32"/>
      <c r="I24" s="115" t="s">
        <v>29</v>
      </c>
      <c r="J24" s="114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7"/>
      <c r="C26" s="32"/>
      <c r="D26" s="112" t="s">
        <v>37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117"/>
      <c r="B27" s="118"/>
      <c r="C27" s="117"/>
      <c r="D27" s="117"/>
      <c r="E27" s="294" t="s">
        <v>1</v>
      </c>
      <c r="F27" s="294"/>
      <c r="G27" s="294"/>
      <c r="H27" s="294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hidden="1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7"/>
      <c r="C30" s="32"/>
      <c r="D30" s="123" t="s">
        <v>38</v>
      </c>
      <c r="E30" s="32"/>
      <c r="F30" s="32"/>
      <c r="G30" s="32"/>
      <c r="H30" s="32"/>
      <c r="I30" s="113"/>
      <c r="J30" s="124">
        <f>ROUND(J118,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7"/>
      <c r="C32" s="32"/>
      <c r="D32" s="32"/>
      <c r="E32" s="32"/>
      <c r="F32" s="125" t="s">
        <v>40</v>
      </c>
      <c r="G32" s="32"/>
      <c r="H32" s="32"/>
      <c r="I32" s="126" t="s">
        <v>39</v>
      </c>
      <c r="J32" s="125" t="s">
        <v>41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127" t="s">
        <v>42</v>
      </c>
      <c r="E33" s="112" t="s">
        <v>43</v>
      </c>
      <c r="F33" s="128">
        <f>ROUND((SUM(BE118:BE123)),  2)</f>
        <v>0</v>
      </c>
      <c r="G33" s="32"/>
      <c r="H33" s="32"/>
      <c r="I33" s="129">
        <v>0.21</v>
      </c>
      <c r="J33" s="128">
        <f>ROUND(((SUM(BE118:BE123))*I33),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12" t="s">
        <v>44</v>
      </c>
      <c r="F34" s="128">
        <f>ROUND((SUM(BF118:BF123)),  2)</f>
        <v>0</v>
      </c>
      <c r="G34" s="32"/>
      <c r="H34" s="32"/>
      <c r="I34" s="129">
        <v>0.15</v>
      </c>
      <c r="J34" s="128">
        <f>ROUND(((SUM(BF118:BF123))*I34),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45</v>
      </c>
      <c r="F35" s="128">
        <f>ROUND((SUM(BG118:BG123)),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46</v>
      </c>
      <c r="F36" s="128">
        <f>ROUND((SUM(BH118:BH123)),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47</v>
      </c>
      <c r="F37" s="128">
        <f>ROUND((SUM(BI118:BI123)),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7"/>
      <c r="C39" s="130"/>
      <c r="D39" s="131" t="s">
        <v>48</v>
      </c>
      <c r="E39" s="132"/>
      <c r="F39" s="132"/>
      <c r="G39" s="133" t="s">
        <v>49</v>
      </c>
      <c r="H39" s="134" t="s">
        <v>50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18"/>
      <c r="I41" s="106"/>
      <c r="L41" s="18"/>
    </row>
    <row r="42" spans="1:31" s="1" customFormat="1" ht="14.45" hidden="1" customHeight="1">
      <c r="B42" s="18"/>
      <c r="I42" s="106"/>
      <c r="L42" s="18"/>
    </row>
    <row r="43" spans="1:31" s="1" customFormat="1" ht="14.45" hidden="1" customHeight="1">
      <c r="B43" s="18"/>
      <c r="I43" s="106"/>
      <c r="L43" s="18"/>
    </row>
    <row r="44" spans="1:31" s="1" customFormat="1" ht="14.45" hidden="1" customHeight="1">
      <c r="B44" s="18"/>
      <c r="I44" s="106"/>
      <c r="L44" s="18"/>
    </row>
    <row r="45" spans="1:31" s="1" customFormat="1" ht="14.45" hidden="1" customHeight="1">
      <c r="B45" s="18"/>
      <c r="I45" s="106"/>
      <c r="L45" s="18"/>
    </row>
    <row r="46" spans="1:31" s="1" customFormat="1" ht="14.45" hidden="1" customHeight="1">
      <c r="B46" s="18"/>
      <c r="I46" s="106"/>
      <c r="L46" s="18"/>
    </row>
    <row r="47" spans="1:31" s="1" customFormat="1" ht="14.45" hidden="1" customHeight="1">
      <c r="B47" s="18"/>
      <c r="I47" s="106"/>
      <c r="L47" s="18"/>
    </row>
    <row r="48" spans="1:31" s="1" customFormat="1" ht="14.45" hidden="1" customHeight="1">
      <c r="B48" s="18"/>
      <c r="I48" s="106"/>
      <c r="L48" s="18"/>
    </row>
    <row r="49" spans="1:31" s="1" customFormat="1" ht="14.45" hidden="1" customHeight="1">
      <c r="B49" s="18"/>
      <c r="I49" s="106"/>
      <c r="L49" s="18"/>
    </row>
    <row r="50" spans="1:31" s="2" customFormat="1" ht="14.45" hidden="1" customHeight="1">
      <c r="B50" s="49"/>
      <c r="D50" s="138" t="s">
        <v>51</v>
      </c>
      <c r="E50" s="139"/>
      <c r="F50" s="139"/>
      <c r="G50" s="138" t="s">
        <v>52</v>
      </c>
      <c r="H50" s="139"/>
      <c r="I50" s="140"/>
      <c r="J50" s="139"/>
      <c r="K50" s="139"/>
      <c r="L50" s="49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2"/>
      <c r="B61" s="37"/>
      <c r="C61" s="32"/>
      <c r="D61" s="141" t="s">
        <v>53</v>
      </c>
      <c r="E61" s="142"/>
      <c r="F61" s="143" t="s">
        <v>54</v>
      </c>
      <c r="G61" s="141" t="s">
        <v>53</v>
      </c>
      <c r="H61" s="142"/>
      <c r="I61" s="144"/>
      <c r="J61" s="145" t="s">
        <v>54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2"/>
      <c r="B65" s="37"/>
      <c r="C65" s="32"/>
      <c r="D65" s="138" t="s">
        <v>55</v>
      </c>
      <c r="E65" s="146"/>
      <c r="F65" s="146"/>
      <c r="G65" s="138" t="s">
        <v>56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2"/>
      <c r="B76" s="37"/>
      <c r="C76" s="32"/>
      <c r="D76" s="141" t="s">
        <v>53</v>
      </c>
      <c r="E76" s="142"/>
      <c r="F76" s="143" t="s">
        <v>54</v>
      </c>
      <c r="G76" s="141" t="s">
        <v>53</v>
      </c>
      <c r="H76" s="142"/>
      <c r="I76" s="144"/>
      <c r="J76" s="145" t="s">
        <v>54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96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295" t="str">
        <f>E7</f>
        <v>PK Roztoky - oprava povrchových ochran a těsnění hradících trámů 12 m</v>
      </c>
      <c r="F85" s="296"/>
      <c r="G85" s="296"/>
      <c r="H85" s="296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7" t="s">
        <v>94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66" t="str">
        <f>E9</f>
        <v>02 - VON</v>
      </c>
      <c r="F87" s="297"/>
      <c r="G87" s="297"/>
      <c r="H87" s="297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7" t="s">
        <v>21</v>
      </c>
      <c r="D89" s="34"/>
      <c r="E89" s="34"/>
      <c r="F89" s="25" t="str">
        <f>F12</f>
        <v xml:space="preserve"> </v>
      </c>
      <c r="G89" s="34"/>
      <c r="H89" s="34"/>
      <c r="I89" s="115" t="s">
        <v>23</v>
      </c>
      <c r="J89" s="64" t="str">
        <f>IF(J12="","",J12)</f>
        <v>18.3.2020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7" t="s">
        <v>25</v>
      </c>
      <c r="D91" s="34"/>
      <c r="E91" s="34"/>
      <c r="F91" s="25" t="str">
        <f>E15</f>
        <v>Povodí Vltavy státní podnik</v>
      </c>
      <c r="G91" s="34"/>
      <c r="H91" s="34"/>
      <c r="I91" s="115" t="s">
        <v>32</v>
      </c>
      <c r="J91" s="30" t="str">
        <f>E21</f>
        <v>Petr Klimeš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115" t="s">
        <v>36</v>
      </c>
      <c r="J92" s="30" t="str">
        <f>E24</f>
        <v>Petr Klimeš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54" t="s">
        <v>97</v>
      </c>
      <c r="D94" s="155"/>
      <c r="E94" s="155"/>
      <c r="F94" s="155"/>
      <c r="G94" s="155"/>
      <c r="H94" s="155"/>
      <c r="I94" s="156"/>
      <c r="J94" s="157" t="s">
        <v>98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58" t="s">
        <v>99</v>
      </c>
      <c r="D96" s="34"/>
      <c r="E96" s="34"/>
      <c r="F96" s="34"/>
      <c r="G96" s="34"/>
      <c r="H96" s="34"/>
      <c r="I96" s="113"/>
      <c r="J96" s="82">
        <f>J118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100</v>
      </c>
    </row>
    <row r="97" spans="1:31" s="9" customFormat="1" ht="24.95" hidden="1" customHeight="1">
      <c r="B97" s="159"/>
      <c r="C97" s="160"/>
      <c r="D97" s="161" t="s">
        <v>199</v>
      </c>
      <c r="E97" s="162"/>
      <c r="F97" s="162"/>
      <c r="G97" s="162"/>
      <c r="H97" s="162"/>
      <c r="I97" s="163"/>
      <c r="J97" s="164">
        <f>J119</f>
        <v>0</v>
      </c>
      <c r="K97" s="160"/>
      <c r="L97" s="165"/>
    </row>
    <row r="98" spans="1:31" s="10" customFormat="1" ht="19.899999999999999" hidden="1" customHeight="1">
      <c r="B98" s="166"/>
      <c r="C98" s="167"/>
      <c r="D98" s="168" t="s">
        <v>200</v>
      </c>
      <c r="E98" s="169"/>
      <c r="F98" s="169"/>
      <c r="G98" s="169"/>
      <c r="H98" s="169"/>
      <c r="I98" s="170"/>
      <c r="J98" s="171">
        <f>J120</f>
        <v>0</v>
      </c>
      <c r="K98" s="167"/>
      <c r="L98" s="172"/>
    </row>
    <row r="99" spans="1:31" s="2" customFormat="1" ht="21.75" hidden="1" customHeight="1">
      <c r="A99" s="32"/>
      <c r="B99" s="33"/>
      <c r="C99" s="34"/>
      <c r="D99" s="34"/>
      <c r="E99" s="34"/>
      <c r="F99" s="34"/>
      <c r="G99" s="34"/>
      <c r="H99" s="34"/>
      <c r="I99" s="113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hidden="1" customHeight="1">
      <c r="A100" s="32"/>
      <c r="B100" s="52"/>
      <c r="C100" s="53"/>
      <c r="D100" s="53"/>
      <c r="E100" s="53"/>
      <c r="F100" s="53"/>
      <c r="G100" s="53"/>
      <c r="H100" s="53"/>
      <c r="I100" s="150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ht="11.25" hidden="1"/>
    <row r="102" spans="1:31" ht="11.25" hidden="1"/>
    <row r="103" spans="1:31" ht="11.25" hidden="1"/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153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104</v>
      </c>
      <c r="D105" s="34"/>
      <c r="E105" s="34"/>
      <c r="F105" s="34"/>
      <c r="G105" s="34"/>
      <c r="H105" s="34"/>
      <c r="I105" s="113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113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113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295" t="str">
        <f>E7</f>
        <v>PK Roztoky - oprava povrchových ochran a těsnění hradících trámů 12 m</v>
      </c>
      <c r="F108" s="296"/>
      <c r="G108" s="296"/>
      <c r="H108" s="296"/>
      <c r="I108" s="113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94</v>
      </c>
      <c r="D109" s="34"/>
      <c r="E109" s="34"/>
      <c r="F109" s="34"/>
      <c r="G109" s="34"/>
      <c r="H109" s="34"/>
      <c r="I109" s="113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66" t="str">
        <f>E9</f>
        <v>02 - VON</v>
      </c>
      <c r="F110" s="297"/>
      <c r="G110" s="297"/>
      <c r="H110" s="297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21</v>
      </c>
      <c r="D112" s="34"/>
      <c r="E112" s="34"/>
      <c r="F112" s="25" t="str">
        <f>F12</f>
        <v xml:space="preserve"> </v>
      </c>
      <c r="G112" s="34"/>
      <c r="H112" s="34"/>
      <c r="I112" s="115" t="s">
        <v>23</v>
      </c>
      <c r="J112" s="64" t="str">
        <f>IF(J12="","",J12)</f>
        <v>18.3.2020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13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25</v>
      </c>
      <c r="D114" s="34"/>
      <c r="E114" s="34"/>
      <c r="F114" s="25" t="str">
        <f>E15</f>
        <v>Povodí Vltavy státní podnik</v>
      </c>
      <c r="G114" s="34"/>
      <c r="H114" s="34"/>
      <c r="I114" s="115" t="s">
        <v>32</v>
      </c>
      <c r="J114" s="30" t="str">
        <f>E21</f>
        <v>Petr Klimeš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30</v>
      </c>
      <c r="D115" s="34"/>
      <c r="E115" s="34"/>
      <c r="F115" s="25" t="str">
        <f>IF(E18="","",E18)</f>
        <v>Vyplň údaj</v>
      </c>
      <c r="G115" s="34"/>
      <c r="H115" s="34"/>
      <c r="I115" s="115" t="s">
        <v>36</v>
      </c>
      <c r="J115" s="30" t="str">
        <f>E24</f>
        <v>Petr Klimeš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73"/>
      <c r="B117" s="174"/>
      <c r="C117" s="175" t="s">
        <v>105</v>
      </c>
      <c r="D117" s="176" t="s">
        <v>63</v>
      </c>
      <c r="E117" s="176" t="s">
        <v>59</v>
      </c>
      <c r="F117" s="176" t="s">
        <v>60</v>
      </c>
      <c r="G117" s="176" t="s">
        <v>106</v>
      </c>
      <c r="H117" s="176" t="s">
        <v>107</v>
      </c>
      <c r="I117" s="177" t="s">
        <v>108</v>
      </c>
      <c r="J117" s="178" t="s">
        <v>98</v>
      </c>
      <c r="K117" s="179" t="s">
        <v>109</v>
      </c>
      <c r="L117" s="180"/>
      <c r="M117" s="73" t="s">
        <v>1</v>
      </c>
      <c r="N117" s="74" t="s">
        <v>42</v>
      </c>
      <c r="O117" s="74" t="s">
        <v>110</v>
      </c>
      <c r="P117" s="74" t="s">
        <v>111</v>
      </c>
      <c r="Q117" s="74" t="s">
        <v>112</v>
      </c>
      <c r="R117" s="74" t="s">
        <v>113</v>
      </c>
      <c r="S117" s="74" t="s">
        <v>114</v>
      </c>
      <c r="T117" s="75" t="s">
        <v>115</v>
      </c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</row>
    <row r="118" spans="1:65" s="2" customFormat="1" ht="22.9" customHeight="1">
      <c r="A118" s="32"/>
      <c r="B118" s="33"/>
      <c r="C118" s="80" t="s">
        <v>116</v>
      </c>
      <c r="D118" s="34"/>
      <c r="E118" s="34"/>
      <c r="F118" s="34"/>
      <c r="G118" s="34"/>
      <c r="H118" s="34"/>
      <c r="I118" s="113"/>
      <c r="J118" s="181">
        <f>BK118</f>
        <v>0</v>
      </c>
      <c r="K118" s="34"/>
      <c r="L118" s="37"/>
      <c r="M118" s="76"/>
      <c r="N118" s="182"/>
      <c r="O118" s="77"/>
      <c r="P118" s="183">
        <f>P119</f>
        <v>0</v>
      </c>
      <c r="Q118" s="77"/>
      <c r="R118" s="183">
        <f>R119</f>
        <v>0</v>
      </c>
      <c r="S118" s="77"/>
      <c r="T118" s="184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77</v>
      </c>
      <c r="AU118" s="15" t="s">
        <v>100</v>
      </c>
      <c r="BK118" s="185">
        <f>BK119</f>
        <v>0</v>
      </c>
    </row>
    <row r="119" spans="1:65" s="12" customFormat="1" ht="25.9" customHeight="1">
      <c r="B119" s="186"/>
      <c r="C119" s="187"/>
      <c r="D119" s="188" t="s">
        <v>77</v>
      </c>
      <c r="E119" s="189" t="s">
        <v>201</v>
      </c>
      <c r="F119" s="189" t="s">
        <v>202</v>
      </c>
      <c r="G119" s="187"/>
      <c r="H119" s="187"/>
      <c r="I119" s="190"/>
      <c r="J119" s="191">
        <f>BK119</f>
        <v>0</v>
      </c>
      <c r="K119" s="187"/>
      <c r="L119" s="192"/>
      <c r="M119" s="193"/>
      <c r="N119" s="194"/>
      <c r="O119" s="194"/>
      <c r="P119" s="195">
        <f>P120</f>
        <v>0</v>
      </c>
      <c r="Q119" s="194"/>
      <c r="R119" s="195">
        <f>R120</f>
        <v>0</v>
      </c>
      <c r="S119" s="194"/>
      <c r="T119" s="196">
        <f>T120</f>
        <v>0</v>
      </c>
      <c r="AR119" s="197" t="s">
        <v>153</v>
      </c>
      <c r="AT119" s="198" t="s">
        <v>77</v>
      </c>
      <c r="AU119" s="198" t="s">
        <v>78</v>
      </c>
      <c r="AY119" s="197" t="s">
        <v>119</v>
      </c>
      <c r="BK119" s="199">
        <f>BK120</f>
        <v>0</v>
      </c>
    </row>
    <row r="120" spans="1:65" s="12" customFormat="1" ht="22.9" customHeight="1">
      <c r="B120" s="186"/>
      <c r="C120" s="187"/>
      <c r="D120" s="188" t="s">
        <v>77</v>
      </c>
      <c r="E120" s="219" t="s">
        <v>203</v>
      </c>
      <c r="F120" s="219" t="s">
        <v>204</v>
      </c>
      <c r="G120" s="187"/>
      <c r="H120" s="187"/>
      <c r="I120" s="190"/>
      <c r="J120" s="220">
        <f>BK120</f>
        <v>0</v>
      </c>
      <c r="K120" s="187"/>
      <c r="L120" s="192"/>
      <c r="M120" s="193"/>
      <c r="N120" s="194"/>
      <c r="O120" s="194"/>
      <c r="P120" s="195">
        <f>SUM(P121:P123)</f>
        <v>0</v>
      </c>
      <c r="Q120" s="194"/>
      <c r="R120" s="195">
        <f>SUM(R121:R123)</f>
        <v>0</v>
      </c>
      <c r="S120" s="194"/>
      <c r="T120" s="196">
        <f>SUM(T121:T123)</f>
        <v>0</v>
      </c>
      <c r="AR120" s="197" t="s">
        <v>153</v>
      </c>
      <c r="AT120" s="198" t="s">
        <v>77</v>
      </c>
      <c r="AU120" s="198" t="s">
        <v>86</v>
      </c>
      <c r="AY120" s="197" t="s">
        <v>119</v>
      </c>
      <c r="BK120" s="199">
        <f>SUM(BK121:BK123)</f>
        <v>0</v>
      </c>
    </row>
    <row r="121" spans="1:65" s="2" customFormat="1" ht="16.5" customHeight="1">
      <c r="A121" s="32"/>
      <c r="B121" s="33"/>
      <c r="C121" s="200" t="s">
        <v>86</v>
      </c>
      <c r="D121" s="200" t="s">
        <v>120</v>
      </c>
      <c r="E121" s="201" t="s">
        <v>205</v>
      </c>
      <c r="F121" s="202" t="s">
        <v>206</v>
      </c>
      <c r="G121" s="203" t="s">
        <v>123</v>
      </c>
      <c r="H121" s="204">
        <v>1</v>
      </c>
      <c r="I121" s="205"/>
      <c r="J121" s="206">
        <f>ROUND(I121*H121,2)</f>
        <v>0</v>
      </c>
      <c r="K121" s="207"/>
      <c r="L121" s="37"/>
      <c r="M121" s="208" t="s">
        <v>1</v>
      </c>
      <c r="N121" s="209" t="s">
        <v>43</v>
      </c>
      <c r="O121" s="69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2" t="s">
        <v>207</v>
      </c>
      <c r="AT121" s="212" t="s">
        <v>120</v>
      </c>
      <c r="AU121" s="212" t="s">
        <v>89</v>
      </c>
      <c r="AY121" s="15" t="s">
        <v>119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5" t="s">
        <v>86</v>
      </c>
      <c r="BK121" s="213">
        <f>ROUND(I121*H121,2)</f>
        <v>0</v>
      </c>
      <c r="BL121" s="15" t="s">
        <v>207</v>
      </c>
      <c r="BM121" s="212" t="s">
        <v>208</v>
      </c>
    </row>
    <row r="122" spans="1:65" s="2" customFormat="1" ht="19.5">
      <c r="A122" s="32"/>
      <c r="B122" s="33"/>
      <c r="C122" s="34"/>
      <c r="D122" s="214" t="s">
        <v>125</v>
      </c>
      <c r="E122" s="34"/>
      <c r="F122" s="215" t="s">
        <v>209</v>
      </c>
      <c r="G122" s="34"/>
      <c r="H122" s="34"/>
      <c r="I122" s="113"/>
      <c r="J122" s="34"/>
      <c r="K122" s="34"/>
      <c r="L122" s="37"/>
      <c r="M122" s="216"/>
      <c r="N122" s="217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125</v>
      </c>
      <c r="AU122" s="15" t="s">
        <v>89</v>
      </c>
    </row>
    <row r="123" spans="1:65" s="2" customFormat="1" ht="58.5">
      <c r="A123" s="32"/>
      <c r="B123" s="33"/>
      <c r="C123" s="34"/>
      <c r="D123" s="214" t="s">
        <v>127</v>
      </c>
      <c r="E123" s="34"/>
      <c r="F123" s="218" t="s">
        <v>210</v>
      </c>
      <c r="G123" s="34"/>
      <c r="H123" s="34"/>
      <c r="I123" s="113"/>
      <c r="J123" s="34"/>
      <c r="K123" s="34"/>
      <c r="L123" s="37"/>
      <c r="M123" s="243"/>
      <c r="N123" s="244"/>
      <c r="O123" s="245"/>
      <c r="P123" s="245"/>
      <c r="Q123" s="245"/>
      <c r="R123" s="245"/>
      <c r="S123" s="245"/>
      <c r="T123" s="246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127</v>
      </c>
      <c r="AU123" s="15" t="s">
        <v>89</v>
      </c>
    </row>
    <row r="124" spans="1:65" s="2" customFormat="1" ht="6.95" customHeight="1">
      <c r="A124" s="32"/>
      <c r="B124" s="52"/>
      <c r="C124" s="53"/>
      <c r="D124" s="53"/>
      <c r="E124" s="53"/>
      <c r="F124" s="53"/>
      <c r="G124" s="53"/>
      <c r="H124" s="53"/>
      <c r="I124" s="150"/>
      <c r="J124" s="53"/>
      <c r="K124" s="53"/>
      <c r="L124" s="37"/>
      <c r="M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</sheetData>
  <sheetProtection algorithmName="SHA-512" hashValue="uueJqlpHOx4ihi2ZgSbFwZnukevL6QkdpOdUfraIIH6//m8jazx4LkqhXzKY9R1su2L2zTLo/QWpR2jmJ+Uu9A==" saltValue="im2oo8gkGHGKI+VGB7LOfQSNxrmfmDmeqibInm3ekoVvXn4hQKRmKM28Yw1PjHGk6ovp0u4fPigQhkLay8ou+A==" spinCount="100000" sheet="1" objects="1" scenarios="1" formatColumns="0" formatRows="0" autoFilter="0"/>
  <autoFilter ref="C117:K12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Oprava provizorního ...</vt:lpstr>
      <vt:lpstr>02 - VON</vt:lpstr>
      <vt:lpstr>'01 - Oprava provizorního ...'!Názvy_tisku</vt:lpstr>
      <vt:lpstr>'02 - VON'!Názvy_tisku</vt:lpstr>
      <vt:lpstr>'Rekapitulace stavby'!Názvy_tisku</vt:lpstr>
      <vt:lpstr>'01 - Oprava provizorního ...'!Oblast_tisku</vt:lpstr>
      <vt:lpstr>'02 - VON'!Oblast_tisku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</dc:creator>
  <cp:lastModifiedBy>Schindler Jiří</cp:lastModifiedBy>
  <dcterms:created xsi:type="dcterms:W3CDTF">2020-06-02T12:01:45Z</dcterms:created>
  <dcterms:modified xsi:type="dcterms:W3CDTF">2020-06-03T05:25:26Z</dcterms:modified>
</cp:coreProperties>
</file>